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91" tabRatio="824" firstSheet="44" activeTab="44"/>
  </bookViews>
  <sheets>
    <sheet name="说明" sheetId="73" state="hidden" r:id="rId1"/>
    <sheet name="基本信息" sheetId="34" state="hidden" r:id="rId2"/>
    <sheet name="封面" sheetId="1" state="hidden" r:id="rId3"/>
    <sheet name="目录" sheetId="2" state="hidden" r:id="rId4"/>
    <sheet name="1汇总" sheetId="3" state="hidden" r:id="rId5"/>
    <sheet name="2分类" sheetId="4" state="hidden" r:id="rId6"/>
    <sheet name="3流资总" sheetId="5" state="hidden" r:id="rId7"/>
    <sheet name="3.1货币总" sheetId="7" state="hidden" r:id="rId8"/>
    <sheet name="3.1.1现金" sheetId="6" state="hidden" r:id="rId9"/>
    <sheet name="3.1.2银行存款" sheetId="8" state="hidden" r:id="rId10"/>
    <sheet name="3.1.3其他货币" sheetId="9" state="hidden" r:id="rId11"/>
    <sheet name="3.2交易金融" sheetId="10" state="hidden" r:id="rId12"/>
    <sheet name="3.3衍生金融" sheetId="11" state="hidden" r:id="rId13"/>
    <sheet name="3.4应收票据" sheetId="12" state="hidden" r:id="rId14"/>
    <sheet name="3.5应收账款" sheetId="13" state="hidden" r:id="rId15"/>
    <sheet name="3.6应收融资" sheetId="14" state="hidden" r:id="rId16"/>
    <sheet name="3.7预付款项" sheetId="17" state="hidden" r:id="rId17"/>
    <sheet name="3.8其他应收" sheetId="16" state="hidden" r:id="rId18"/>
    <sheet name="3.9存货" sheetId="18" state="hidden" r:id="rId19"/>
    <sheet name="3.9.1材料采购" sheetId="19" state="hidden" r:id="rId20"/>
    <sheet name="3.9.2原材料" sheetId="21" state="hidden" r:id="rId21"/>
    <sheet name="3.9.3在产品" sheetId="22" state="hidden" r:id="rId22"/>
    <sheet name="3.9.4产成品" sheetId="23" state="hidden" r:id="rId23"/>
    <sheet name="3.9.5委托加工" sheetId="24" state="hidden" r:id="rId24"/>
    <sheet name="3.9.6包装低值" sheetId="25" state="hidden" r:id="rId25"/>
    <sheet name="3.10合同资产" sheetId="15" state="hidden" r:id="rId26"/>
    <sheet name="3.11持有待售" sheetId="20" state="hidden" r:id="rId27"/>
    <sheet name="3.12-1年到期" sheetId="26" state="hidden" r:id="rId28"/>
    <sheet name="3.13其他流动" sheetId="27" state="hidden" r:id="rId29"/>
    <sheet name="4非流资总" sheetId="28" state="hidden" r:id="rId30"/>
    <sheet name="4.1债权投资" sheetId="29" state="hidden" r:id="rId31"/>
    <sheet name="4.2其他债权" sheetId="35" state="hidden" r:id="rId32"/>
    <sheet name="4.3长期应收" sheetId="38" state="hidden" r:id="rId33"/>
    <sheet name="4.4长期股权" sheetId="39" state="hidden" r:id="rId34"/>
    <sheet name="4.5权益工具" sheetId="40" state="hidden" r:id="rId35"/>
    <sheet name="4.6其他金融" sheetId="37" state="hidden" r:id="rId36"/>
    <sheet name="4.7投资性房地产" sheetId="36" state="hidden" r:id="rId37"/>
    <sheet name="4.8固资汇总" sheetId="41" state="hidden" r:id="rId38"/>
    <sheet name="4.8.1.1房屋" sheetId="42" state="hidden" r:id="rId39"/>
    <sheet name="4.8.1.2构筑物" sheetId="44" state="hidden" r:id="rId40"/>
    <sheet name="4.8.1.3管沟" sheetId="59" state="hidden" r:id="rId41"/>
    <sheet name="4.8.2.1机械设备" sheetId="43" state="hidden" r:id="rId42"/>
    <sheet name="4.8.2.2运输设备" sheetId="45" state="hidden" r:id="rId43"/>
    <sheet name="4.8.2.3电子设备" sheetId="46" state="hidden" r:id="rId44"/>
    <sheet name="报废资产" sheetId="47" r:id="rId45"/>
    <sheet name="Sheet1" sheetId="84" r:id="rId46"/>
    <sheet name="报废资产 (2)" sheetId="83" state="hidden" r:id="rId47"/>
    <sheet name="盘点表" sheetId="82" state="hidden" r:id="rId48"/>
    <sheet name="4.9在建工程" sheetId="54" state="hidden" r:id="rId49"/>
    <sheet name="4.9.1建筑工程" sheetId="53" state="hidden" r:id="rId50"/>
    <sheet name="4.9.2设备工程" sheetId="52" state="hidden" r:id="rId51"/>
    <sheet name="4.9.3其他工程" sheetId="60" state="hidden" r:id="rId52"/>
    <sheet name="4.13无形资产" sheetId="51" state="hidden" r:id="rId53"/>
    <sheet name="4.13.1土地使用权" sheetId="50" state="hidden" r:id="rId54"/>
    <sheet name="4.13.2其他无形" sheetId="49" state="hidden" r:id="rId55"/>
    <sheet name="4.14开发支出" sheetId="48" state="hidden" r:id="rId56"/>
    <sheet name="4.15商誉" sheetId="58" state="hidden" r:id="rId57"/>
    <sheet name="4.16长期待摊" sheetId="57" state="hidden" r:id="rId58"/>
    <sheet name="4.17递延资产" sheetId="56" state="hidden" r:id="rId59"/>
    <sheet name="4.18其他非流资" sheetId="55" state="hidden" r:id="rId60"/>
    <sheet name="5流负总" sheetId="30" state="hidden" r:id="rId61"/>
    <sheet name="5.1短借款" sheetId="65" state="hidden" r:id="rId62"/>
    <sheet name="5.2交易金融负债" sheetId="64" state="hidden" r:id="rId63"/>
    <sheet name="5.3衍生金融负债" sheetId="63" state="hidden" r:id="rId64"/>
    <sheet name="5.4应付票据" sheetId="62" state="hidden" r:id="rId65"/>
    <sheet name="5.5应付账款" sheetId="61" state="hidden" r:id="rId66"/>
    <sheet name="5.6预收款" sheetId="31" state="hidden" r:id="rId67"/>
    <sheet name="5.7合同债" sheetId="74" state="hidden" r:id="rId68"/>
    <sheet name="5.8应付薪酬" sheetId="75" state="hidden" r:id="rId69"/>
    <sheet name="5.9应交税" sheetId="76" state="hidden" r:id="rId70"/>
    <sheet name="5.10其他应付" sheetId="77" state="hidden" r:id="rId71"/>
    <sheet name="5.11持有待售负债" sheetId="78" state="hidden" r:id="rId72"/>
    <sheet name="5.12年内到期非流负债" sheetId="79" state="hidden" r:id="rId73"/>
    <sheet name="5.13其他流负债" sheetId="80" state="hidden" r:id="rId74"/>
    <sheet name="6非流负总" sheetId="32" state="hidden" r:id="rId75"/>
    <sheet name="6.1长期借款" sheetId="33" state="hidden" r:id="rId76"/>
    <sheet name="6.2应付债券" sheetId="66" state="hidden" r:id="rId77"/>
    <sheet name="6.3租赁负债" sheetId="67" state="hidden" r:id="rId78"/>
    <sheet name="6.4长期应付" sheetId="68" state="hidden" r:id="rId79"/>
    <sheet name="6.5预计负债" sheetId="69" state="hidden" r:id="rId80"/>
    <sheet name="6.6递延收益" sheetId="70" state="hidden" r:id="rId81"/>
    <sheet name="6.7递延税负" sheetId="71" state="hidden" r:id="rId82"/>
    <sheet name="6.8其他非流负债" sheetId="72" state="hidden" r:id="rId83"/>
  </sheets>
  <externalReferences>
    <externalReference r:id="rId85"/>
  </externalReferences>
  <definedNames>
    <definedName name="_xlnm._FilterDatabase" localSheetId="44" hidden="1">报废资产!$A$4:$W$505</definedName>
    <definedName name="_xlnm._FilterDatabase" localSheetId="46" hidden="1">'报废资产 (2)'!$A$7:$X$508</definedName>
    <definedName name="_xlnm._FilterDatabase" localSheetId="47" hidden="1">盘点表!$A$7:$X$508</definedName>
    <definedName name="_xlnm.Print_Area" localSheetId="5">'2分类'!$A$1:$F$71</definedName>
    <definedName name="_xlnm.Print_Area" localSheetId="8">'3.1.1现金'!$A$1:$H$14</definedName>
    <definedName name="_xlnm.Print_Area" localSheetId="9">'3.1.2银行存款'!$A$1:$I$22</definedName>
    <definedName name="_xlnm.Print_Area" localSheetId="10">'3.1.3其他货币'!$A$1:$I$22</definedName>
    <definedName name="_xlnm.Print_Area" localSheetId="25">'3.10合同资产'!$A$1:$J$23</definedName>
    <definedName name="_xlnm.Print_Area" localSheetId="26">'3.11持有待售'!$A$1:$G$23</definedName>
    <definedName name="_xlnm.Print_Area" localSheetId="27">'3.12-1年到期'!$A$1:$J$23</definedName>
    <definedName name="_xlnm.Print_Area" localSheetId="28">'3.13其他流动'!$A$1:$H$23</definedName>
    <definedName name="_xlnm.Print_Area" localSheetId="7">'3.1货币总'!$A$1:$F$15</definedName>
    <definedName name="_xlnm.Print_Area" localSheetId="11">'3.2交易金融'!$A$1:$J$22</definedName>
    <definedName name="_xlnm.Print_Area" localSheetId="12">'3.3衍生金融'!$A$1:$J$22</definedName>
    <definedName name="_xlnm.Print_Area" localSheetId="13">'3.4应收票据'!$A$1:$L$23</definedName>
    <definedName name="_xlnm.Print_Area" localSheetId="14">'3.5应收账款'!$A$1:$J$23</definedName>
    <definedName name="_xlnm.Print_Area" localSheetId="15">'3.6应收融资'!$A$1:$J$21</definedName>
    <definedName name="_xlnm.Print_Area" localSheetId="16">'3.7预付款项'!$A$1:$J$23</definedName>
    <definedName name="_xlnm.Print_Area" localSheetId="17">'3.8其他应收'!$A$1:$J$23</definedName>
    <definedName name="_xlnm.Print_Area" localSheetId="19">'3.9.1材料采购'!$A$1:$M$23</definedName>
    <definedName name="_xlnm.Print_Area" localSheetId="20">'3.9.2原材料'!$A$1:$L$23</definedName>
    <definedName name="_xlnm.Print_Area" localSheetId="21">'3.9.3在产品'!$A$1:$L$23</definedName>
    <definedName name="_xlnm.Print_Area" localSheetId="22">'3.9.4产成品'!$A$1:$L$23</definedName>
    <definedName name="_xlnm.Print_Area" localSheetId="23">'3.9.5委托加工'!$A$1:$L$23</definedName>
    <definedName name="_xlnm.Print_Area" localSheetId="24">'3.9.6包装低值'!$A$1:$L$23</definedName>
    <definedName name="_xlnm.Print_Area" localSheetId="18">'3.9存货'!$A$1:$F$18</definedName>
    <definedName name="_xlnm.Print_Area" localSheetId="6">'3流资总'!$A$1:$F$25</definedName>
    <definedName name="_xlnm.Print_Area" localSheetId="53">'4.13.1土地使用权'!$A$1:$O$24</definedName>
    <definedName name="_xlnm.Print_Area" localSheetId="54">'4.13.2其他无形'!$A$1:$K$24</definedName>
    <definedName name="_xlnm.Print_Area" localSheetId="52">'4.13无形资产'!$A$1:$F$15</definedName>
    <definedName name="_xlnm.Print_Area" localSheetId="55">'4.14开发支出'!$A$1:$H$22</definedName>
    <definedName name="_xlnm.Print_Area" localSheetId="56">'4.15商誉'!$A$1:$H$22</definedName>
    <definedName name="_xlnm.Print_Area" localSheetId="57">'4.16长期待摊'!$A$1:$J$22</definedName>
    <definedName name="_xlnm.Print_Area" localSheetId="58">'4.17递延资产'!$A$1:$H$22</definedName>
    <definedName name="_xlnm.Print_Area" localSheetId="59">'4.18其他非流资'!$A$1:$H$22</definedName>
    <definedName name="_xlnm.Print_Area" localSheetId="30">'4.1债权投资'!$A$1:$L$23</definedName>
    <definedName name="_xlnm.Print_Area" localSheetId="31">'4.2其他债权'!$A$1:$L$23</definedName>
    <definedName name="_xlnm.Print_Area" localSheetId="32">'4.3长期应收'!$A$1:$J$23</definedName>
    <definedName name="_xlnm.Print_Area" localSheetId="33">'4.4长期股权'!$A$1:$J$23</definedName>
    <definedName name="_xlnm.Print_Area" localSheetId="34">'4.5权益工具'!$A$1:$K$23</definedName>
    <definedName name="_xlnm.Print_Area" localSheetId="35">'4.6其他金融'!$A$1:$J$23</definedName>
    <definedName name="_xlnm.Print_Area" localSheetId="36">'4.7投资性房地产'!$A$1:$O$24</definedName>
    <definedName name="_xlnm.Print_Area" localSheetId="38">'4.8.1.1房屋'!$A$1:$O$24</definedName>
    <definedName name="_xlnm.Print_Area" localSheetId="39">'4.8.1.2构筑物'!$A$1:$O$24</definedName>
    <definedName name="_xlnm.Print_Area" localSheetId="40">'4.8.1.3管沟'!$A$1:$O$24</definedName>
    <definedName name="_xlnm.Print_Area" localSheetId="41">'4.8.2.1机械设备'!$A$1:$Q$34</definedName>
    <definedName name="_xlnm.Print_Area" localSheetId="42">'4.8.2.2运输设备'!$A$1:$R$34</definedName>
    <definedName name="_xlnm.Print_Area" localSheetId="43">'4.8.2.3电子设备'!$A$1:$Q$34</definedName>
    <definedName name="_xlnm.Print_Area" localSheetId="37">'4.8固资汇总'!$A$1:$J$22</definedName>
    <definedName name="_xlnm.Print_Area" localSheetId="49">'4.9.1建筑工程'!$A$1:$L$24</definedName>
    <definedName name="_xlnm.Print_Area" localSheetId="50">'4.9.2设备工程'!$A$1:$M$24</definedName>
    <definedName name="_xlnm.Print_Area" localSheetId="51">'4.9.3其他工程'!$A$1:$L$23</definedName>
    <definedName name="_xlnm.Print_Area" localSheetId="48">'4.9在建工程'!$A$1:$F$15</definedName>
    <definedName name="_xlnm.Print_Area" localSheetId="29">'4非流资总'!$A$1:$F$29</definedName>
    <definedName name="_xlnm.Print_Area" localSheetId="70">'5.10其他应付'!$A$1:$J$22</definedName>
    <definedName name="_xlnm.Print_Area" localSheetId="71">'5.11持有待售负债'!$A$1:$J$22</definedName>
    <definedName name="_xlnm.Print_Area" localSheetId="72">'5.12年内到期非流负债'!$A$1:$J$22</definedName>
    <definedName name="_xlnm.Print_Area" localSheetId="73">'5.13其他流负债'!$A$1:$J$22</definedName>
    <definedName name="_xlnm.Print_Area" localSheetId="61">'5.1短借款'!$A$1:$K$22</definedName>
    <definedName name="_xlnm.Print_Area" localSheetId="62">'5.2交易金融负债'!$A$1:$J$22</definedName>
    <definedName name="_xlnm.Print_Area" localSheetId="63">'5.3衍生金融负债'!$A$1:$J$22</definedName>
    <definedName name="_xlnm.Print_Area" localSheetId="64">'5.4应付票据'!$A$1:$K$22</definedName>
    <definedName name="_xlnm.Print_Area" localSheetId="65">'5.5应付账款'!$A$1:$J$22</definedName>
    <definedName name="_xlnm.Print_Area" localSheetId="66">'5.6预收款'!$A$1:$J$22</definedName>
    <definedName name="_xlnm.Print_Area" localSheetId="67">'5.7合同债'!$A$1:$J$22</definedName>
    <definedName name="_xlnm.Print_Area" localSheetId="68">'5.8应付薪酬'!$A$1:$J$22</definedName>
    <definedName name="_xlnm.Print_Area" localSheetId="69">'5.9应交税'!$A$1:$J$22</definedName>
    <definedName name="_xlnm.Print_Area" localSheetId="60">'5流负总'!$A$1:$F$25</definedName>
    <definedName name="_xlnm.Print_Area" localSheetId="75">'6.1长期借款'!$A$1:$L$22</definedName>
    <definedName name="_xlnm.Print_Area" localSheetId="76">'6.2应付债券'!$A$1:$L$22</definedName>
    <definedName name="_xlnm.Print_Area" localSheetId="77">'6.3租赁负债'!$A$1:$J$22</definedName>
    <definedName name="_xlnm.Print_Area" localSheetId="78">'6.4长期应付'!$A$1:$J$22</definedName>
    <definedName name="_xlnm.Print_Area" localSheetId="79">'6.5预计负债'!$A$1:$J$22</definedName>
    <definedName name="_xlnm.Print_Area" localSheetId="80">'6.6递延收益'!$A$1:$J$22</definedName>
    <definedName name="_xlnm.Print_Area" localSheetId="81">'6.7递延税负'!$A$1:$J$22</definedName>
    <definedName name="_xlnm.Print_Area" localSheetId="82">'6.8其他非流负债'!$A$1:$J$22</definedName>
    <definedName name="_xlnm.Print_Area" localSheetId="74">'6非流负总'!$A$1:$F$20</definedName>
    <definedName name="_xlnm.Print_Area" localSheetId="44">报废资产!$A$1:$T$515</definedName>
    <definedName name="_xlnm.Print_Area" localSheetId="2">封面!$B$2:$L$24</definedName>
    <definedName name="_xlnm.Print_Area" localSheetId="1">基本信息!$B$1:$G$98</definedName>
    <definedName name="_xlnm.Print_Area" localSheetId="3">目录!$B$1:$F$83</definedName>
    <definedName name="_xlnm.Print_Titles" localSheetId="8">'3.1.1现金'!$1:$6</definedName>
    <definedName name="_xlnm.Print_Titles" localSheetId="9">'3.1.2银行存款'!$1:$6</definedName>
    <definedName name="_xlnm.Print_Titles" localSheetId="10">'3.1.3其他货币'!$1:$6</definedName>
    <definedName name="_xlnm.Print_Titles" localSheetId="25">'3.10合同资产'!$1:$6</definedName>
    <definedName name="_xlnm.Print_Titles" localSheetId="26">'3.11持有待售'!$1:$6</definedName>
    <definedName name="_xlnm.Print_Titles" localSheetId="27">'3.12-1年到期'!$1:$6</definedName>
    <definedName name="_xlnm.Print_Titles" localSheetId="11">'3.2交易金融'!$1:$6</definedName>
    <definedName name="_xlnm.Print_Titles" localSheetId="12">'3.3衍生金融'!$1:$6</definedName>
    <definedName name="_xlnm.Print_Titles" localSheetId="13">'3.4应收票据'!$1:$6</definedName>
    <definedName name="_xlnm.Print_Titles" localSheetId="14">'3.5应收账款'!$1:$6</definedName>
    <definedName name="_xlnm.Print_Titles" localSheetId="15">'3.6应收融资'!$1:$6</definedName>
    <definedName name="_xlnm.Print_Titles" localSheetId="16">'3.7预付款项'!$1:$6</definedName>
    <definedName name="_xlnm.Print_Titles" localSheetId="17">'3.8其他应收'!$1:$6</definedName>
    <definedName name="_xlnm.Print_Titles" localSheetId="19">'3.9.1材料采购'!$1:$6</definedName>
    <definedName name="_xlnm.Print_Titles" localSheetId="20">'3.9.2原材料'!$1:$6</definedName>
    <definedName name="_xlnm.Print_Titles" localSheetId="21">'3.9.3在产品'!$1:$6</definedName>
    <definedName name="_xlnm.Print_Titles" localSheetId="22">'3.9.4产成品'!$1:$6</definedName>
    <definedName name="_xlnm.Print_Titles" localSheetId="23">'3.9.5委托加工'!$1:$6</definedName>
    <definedName name="_xlnm.Print_Titles" localSheetId="24">'3.9.6包装低值'!$1:$6</definedName>
    <definedName name="_xlnm.Print_Titles" localSheetId="53">'4.13.1土地使用权'!$1:$7</definedName>
    <definedName name="_xlnm.Print_Titles" localSheetId="54">'4.13.2其他无形'!$1:$7</definedName>
    <definedName name="_xlnm.Print_Titles" localSheetId="55">'4.14开发支出'!$1:$7</definedName>
    <definedName name="_xlnm.Print_Titles" localSheetId="56">'4.15商誉'!$1:$7</definedName>
    <definedName name="_xlnm.Print_Titles" localSheetId="57">'4.16长期待摊'!$1:$7</definedName>
    <definedName name="_xlnm.Print_Titles" localSheetId="58">'4.17递延资产'!$1:$7</definedName>
    <definedName name="_xlnm.Print_Titles" localSheetId="59">'4.18其他非流资'!$1:$7</definedName>
    <definedName name="_xlnm.Print_Titles" localSheetId="30">'4.1债权投资'!$1:$6</definedName>
    <definedName name="_xlnm.Print_Titles" localSheetId="31">'4.2其他债权'!$1:$6</definedName>
    <definedName name="_xlnm.Print_Titles" localSheetId="32">'4.3长期应收'!$1:$6</definedName>
    <definedName name="_xlnm.Print_Titles" localSheetId="33">'4.4长期股权'!$1:$6</definedName>
    <definedName name="_xlnm.Print_Titles" localSheetId="34">'4.5权益工具'!$1:$6</definedName>
    <definedName name="_xlnm.Print_Titles" localSheetId="35">'4.6其他金融'!$1:$6</definedName>
    <definedName name="_xlnm.Print_Titles" localSheetId="36">'4.7投资性房地产'!$1:$7</definedName>
    <definedName name="_xlnm.Print_Titles" localSheetId="38">'4.8.1.1房屋'!$1:$7</definedName>
    <definedName name="_xlnm.Print_Titles" localSheetId="39">'4.8.1.2构筑物'!$1:$7</definedName>
    <definedName name="_xlnm.Print_Titles" localSheetId="40">'4.8.1.3管沟'!$1:$7</definedName>
    <definedName name="_xlnm.Print_Titles" localSheetId="41">'4.8.2.1机械设备'!$1:$7</definedName>
    <definedName name="_xlnm.Print_Titles" localSheetId="42">'4.8.2.2运输设备'!$1:$7</definedName>
    <definedName name="_xlnm.Print_Titles" localSheetId="43">'4.8.2.3电子设备'!$1:$7</definedName>
    <definedName name="_xlnm.Print_Titles" localSheetId="49">'4.9.1建筑工程'!$1:$7</definedName>
    <definedName name="_xlnm.Print_Titles" localSheetId="50">'4.9.2设备工程'!$1:$7</definedName>
    <definedName name="_xlnm.Print_Titles" localSheetId="51">'4.9.3其他工程'!$1:$6</definedName>
    <definedName name="_xlnm.Print_Titles" localSheetId="70">'5.10其他应付'!$1:$6</definedName>
    <definedName name="_xlnm.Print_Titles" localSheetId="71">'5.11持有待售负债'!$1:$6</definedName>
    <definedName name="_xlnm.Print_Titles" localSheetId="72">'5.12年内到期非流负债'!$1:$6</definedName>
    <definedName name="_xlnm.Print_Titles" localSheetId="73">'5.13其他流负债'!$1:$6</definedName>
    <definedName name="_xlnm.Print_Titles" localSheetId="61">'5.1短借款'!$1:$6</definedName>
    <definedName name="_xlnm.Print_Titles" localSheetId="62">'5.2交易金融负债'!$1:$6</definedName>
    <definedName name="_xlnm.Print_Titles" localSheetId="63">'5.3衍生金融负债'!$1:$6</definedName>
    <definedName name="_xlnm.Print_Titles" localSheetId="64">'5.4应付票据'!$1:$6</definedName>
    <definedName name="_xlnm.Print_Titles" localSheetId="65">'5.5应付账款'!$1:$6</definedName>
    <definedName name="_xlnm.Print_Titles" localSheetId="66">'5.6预收款'!$1:$6</definedName>
    <definedName name="_xlnm.Print_Titles" localSheetId="67">'5.7合同债'!$1:$6</definedName>
    <definedName name="_xlnm.Print_Titles" localSheetId="68">'5.8应付薪酬'!$1:$6</definedName>
    <definedName name="_xlnm.Print_Titles" localSheetId="69">'5.9应交税'!$1:$6</definedName>
    <definedName name="_xlnm.Print_Titles" localSheetId="75">'6.1长期借款'!$1:$6</definedName>
    <definedName name="_xlnm.Print_Titles" localSheetId="76">'6.2应付债券'!$1:$6</definedName>
    <definedName name="_xlnm.Print_Titles" localSheetId="78">'6.4长期应付'!$1:$6</definedName>
    <definedName name="_xlnm.Print_Titles" localSheetId="79">'6.5预计负债'!$1:$6</definedName>
    <definedName name="_xlnm.Print_Titles" localSheetId="80">'6.6递延收益'!$1:$6</definedName>
    <definedName name="_xlnm.Print_Titles" localSheetId="81">'6.7递延税负'!$1:$6</definedName>
    <definedName name="_xlnm.Print_Titles" localSheetId="82">'6.8其他非流负债'!$1:$6</definedName>
    <definedName name="_xlnm.Print_Titles" localSheetId="44">报废资产!$1:$4</definedName>
    <definedName name="_xlnm.Print_Area" localSheetId="47">盘点表!$A$1:$S$518</definedName>
    <definedName name="_xlnm.Print_Titles" localSheetId="47">盘点表!$1:$7</definedName>
    <definedName name="_xlnm.Print_Area" localSheetId="46">'报废资产 (2)'!$A$1:$S$518</definedName>
    <definedName name="_xlnm.Print_Titles" localSheetId="46">'报废资产 (2)'!$1:$7</definedName>
    <definedName name="_xlnm.Print_Area" localSheetId="45">Sheet1!$B$1:$G$17</definedName>
  </definedNames>
  <calcPr calcId="144525"/>
</workbook>
</file>

<file path=xl/comments1.xml><?xml version="1.0" encoding="utf-8"?>
<comments xmlns="http://schemas.openxmlformats.org/spreadsheetml/2006/main">
  <authors>
    <author>ChenJunfa</author>
  </authors>
  <commentList>
    <comment ref="C10" authorId="0">
      <text>
        <r>
          <rPr>
            <sz val="12"/>
            <color indexed="10"/>
            <rFont val="楷体"/>
            <charset val="134"/>
          </rPr>
          <t>被评估单位仅在绿色单元格填写。</t>
        </r>
      </text>
    </comment>
  </commentList>
</comments>
</file>

<file path=xl/comments10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11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12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2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3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4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5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6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7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8.xml><?xml version="1.0" encoding="utf-8"?>
<comments xmlns="http://schemas.openxmlformats.org/spreadsheetml/2006/main">
  <authors>
    <author>ChenJunfa</author>
  </authors>
  <commentList>
    <comment ref="J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comments9.xml><?xml version="1.0" encoding="utf-8"?>
<comments xmlns="http://schemas.openxmlformats.org/spreadsheetml/2006/main">
  <authors>
    <author>ChenJunfa</author>
  </authors>
  <commentList>
    <comment ref="F1" authorId="0">
      <text>
        <r>
          <rPr>
            <b/>
            <sz val="12"/>
            <color indexed="10"/>
            <rFont val="楷体"/>
            <charset val="134"/>
          </rPr>
          <t>此表为汇总表，自动生成，勿填列任何字符、勿更改任何内容！</t>
        </r>
      </text>
    </comment>
  </commentList>
</comments>
</file>

<file path=xl/sharedStrings.xml><?xml version="1.0" encoding="utf-8"?>
<sst xmlns="http://schemas.openxmlformats.org/spreadsheetml/2006/main" count="15154" uniqueCount="1311">
  <si>
    <t>说明</t>
  </si>
  <si>
    <t>本模板文件根据财政部《关于修订印发合并财务报表格式（2019版）的通知》（财会〔2019〕16号，2019-09-19发布）制定，供评估项目相关人员参考。</t>
  </si>
  <si>
    <t>对于具体的评估项目（指已经明确评估的委托关系的项目），可以将此模板文件发送给相关当事人。</t>
  </si>
  <si>
    <t>上述相关当事人填表时，首先应当在“基本信息”电子表的“C4”单元格里填写A。此种情形下所有电子表的均为申报类电子表。</t>
  </si>
  <si>
    <t>所有涉及汇总的电子表，都设置了具有勾稽关系的链接和/或公式，建议这类表至少在最终定稿前不要输入任何字符或修改。</t>
  </si>
  <si>
    <t>只有在“基本信息”电子表的“C4”单元格里填写B时，所有电子表的会变为评估类电子表（表头、表号等符合相关评估规范）。</t>
  </si>
  <si>
    <t>拷贝本文件中已有单元格的公式时，建议采用选择性粘贴下的“公式”项，以免打乱了整个文件中各个单元格的格式。</t>
  </si>
  <si>
    <t>如果某电子表所列示的输入行不够填列，建议在填列前先行在标有数字序号最后一行前插入若干行，这样确保该表的汇总数不会漏掉插入行的结果。</t>
  </si>
  <si>
    <t>基本信息索引</t>
  </si>
  <si>
    <t>项目类别</t>
  </si>
  <si>
    <t>内容填报区</t>
  </si>
  <si>
    <t>参考样式</t>
  </si>
  <si>
    <t>文档性质</t>
  </si>
  <si>
    <t>B</t>
  </si>
  <si>
    <r>
      <rPr>
        <sz val="9"/>
        <color rgb="FFC00000"/>
        <rFont val="FangSong"/>
        <charset val="134"/>
      </rPr>
      <t>文档性质是指“A.申报评估类”或“B.评估工作类”，在左侧单元格填</t>
    </r>
    <r>
      <rPr>
        <b/>
        <sz val="9"/>
        <color theme="1"/>
        <rFont val="FangSong"/>
        <charset val="134"/>
      </rPr>
      <t>A</t>
    </r>
    <r>
      <rPr>
        <sz val="9"/>
        <color rgb="FFC00000"/>
        <rFont val="FangSong"/>
        <charset val="134"/>
      </rPr>
      <t>或</t>
    </r>
    <r>
      <rPr>
        <b/>
        <sz val="9"/>
        <color theme="1"/>
        <rFont val="FangSong"/>
        <charset val="134"/>
      </rPr>
      <t>B</t>
    </r>
    <r>
      <rPr>
        <sz val="9"/>
        <color rgb="FFC00000"/>
        <rFont val="FangSong"/>
        <charset val="134"/>
      </rPr>
      <t>。</t>
    </r>
  </si>
  <si>
    <t>委托方全称</t>
  </si>
  <si>
    <t>中国电信股份有限公司兰州分公司</t>
  </si>
  <si>
    <t>项目名称</t>
  </si>
  <si>
    <t>评估基准日</t>
  </si>
  <si>
    <t>2026年2月10日</t>
  </si>
  <si>
    <t>20yy年mm月dd日</t>
  </si>
  <si>
    <t>评估目的所对应的经济行为</t>
  </si>
  <si>
    <t>资产处置</t>
  </si>
  <si>
    <t>被评估单位全称</t>
  </si>
  <si>
    <t>被评估单位法定代表人</t>
  </si>
  <si>
    <t>被评估单位财务负责人</t>
  </si>
  <si>
    <t>被评估单位申报表填表人</t>
  </si>
  <si>
    <t>王向春</t>
  </si>
  <si>
    <t>被评估单位申报表填表日期</t>
  </si>
  <si>
    <t>评估开始日期</t>
  </si>
  <si>
    <t>评估结束日期</t>
  </si>
  <si>
    <t>签字评估师A</t>
  </si>
  <si>
    <t>签字评估师B</t>
  </si>
  <si>
    <t>资产负债项目</t>
  </si>
  <si>
    <t>评估人员姓名</t>
  </si>
  <si>
    <t>表号</t>
  </si>
  <si>
    <t>资产负债(万元)</t>
  </si>
  <si>
    <t>1</t>
  </si>
  <si>
    <t>资产负债</t>
  </si>
  <si>
    <t>2</t>
  </si>
  <si>
    <t>流动资产</t>
  </si>
  <si>
    <t>3</t>
  </si>
  <si>
    <t>货币资金</t>
  </si>
  <si>
    <t>3-1</t>
  </si>
  <si>
    <t>库存现金</t>
  </si>
  <si>
    <t>3-1-1</t>
  </si>
  <si>
    <t>银行存款</t>
  </si>
  <si>
    <t>3-1-2</t>
  </si>
  <si>
    <t>其他货币资金</t>
  </si>
  <si>
    <t>3-1-3</t>
  </si>
  <si>
    <t>交易性金融资产</t>
  </si>
  <si>
    <t>3-2</t>
  </si>
  <si>
    <t>衍生金融资产</t>
  </si>
  <si>
    <t>3-3</t>
  </si>
  <si>
    <t>应收票据</t>
  </si>
  <si>
    <t>3-4</t>
  </si>
  <si>
    <t>应收账款</t>
  </si>
  <si>
    <t>3-5</t>
  </si>
  <si>
    <t>应收款项融资</t>
  </si>
  <si>
    <t>3-6</t>
  </si>
  <si>
    <t>预付款项</t>
  </si>
  <si>
    <t>3-7</t>
  </si>
  <si>
    <t>其他应收款</t>
  </si>
  <si>
    <t>3-8</t>
  </si>
  <si>
    <t>存货</t>
  </si>
  <si>
    <t>3-9</t>
  </si>
  <si>
    <t>存货——材料采购/在途物资</t>
  </si>
  <si>
    <t>3-9-1</t>
  </si>
  <si>
    <t>存货——原材料</t>
  </si>
  <si>
    <t>3-9-2</t>
  </si>
  <si>
    <t>存货——在产品/半成品</t>
  </si>
  <si>
    <t>3-9-3</t>
  </si>
  <si>
    <t>存货——产成品/发出商品/库存商品</t>
  </si>
  <si>
    <t>3-9-4</t>
  </si>
  <si>
    <t>存货——委托加工物资</t>
  </si>
  <si>
    <t>3-9-5</t>
  </si>
  <si>
    <t>存货——包装物和低值易耗品/周转材料</t>
  </si>
  <si>
    <t>3-9-6</t>
  </si>
  <si>
    <t>合同资产</t>
  </si>
  <si>
    <t>3-10</t>
  </si>
  <si>
    <t>持有待售资产</t>
  </si>
  <si>
    <t>3-11</t>
  </si>
  <si>
    <t>一年内到期非流动资产</t>
  </si>
  <si>
    <t>3-12</t>
  </si>
  <si>
    <t>其他流动资产</t>
  </si>
  <si>
    <t>3-13</t>
  </si>
  <si>
    <t>非流动资产</t>
  </si>
  <si>
    <t>4</t>
  </si>
  <si>
    <t>债权投资</t>
  </si>
  <si>
    <t>4-1</t>
  </si>
  <si>
    <t>其他债权投资</t>
  </si>
  <si>
    <t>4-2</t>
  </si>
  <si>
    <t>长期应收款</t>
  </si>
  <si>
    <t>4-3</t>
  </si>
  <si>
    <t>长期股权投资</t>
  </si>
  <si>
    <t>4-4</t>
  </si>
  <si>
    <t>其他权益工具投资</t>
  </si>
  <si>
    <t>4-5</t>
  </si>
  <si>
    <t>其他非流动金融资产</t>
  </si>
  <si>
    <t>4-6</t>
  </si>
  <si>
    <t>投资性房地产</t>
  </si>
  <si>
    <t>4-7</t>
  </si>
  <si>
    <t>固定资产</t>
  </si>
  <si>
    <t>姚建军、王代军</t>
  </si>
  <si>
    <t>4-8</t>
  </si>
  <si>
    <t>固定资产——房屋类建筑物</t>
  </si>
  <si>
    <t>4-8-1-1</t>
  </si>
  <si>
    <t>固定资产——构筑物类建筑物</t>
  </si>
  <si>
    <t>4-8-1-2</t>
  </si>
  <si>
    <t>固定资产——管道及沟槽</t>
  </si>
  <si>
    <t>4-8-1-3</t>
  </si>
  <si>
    <t>固定资产——机械类设备</t>
  </si>
  <si>
    <t>4-8-2-1</t>
  </si>
  <si>
    <t>固定资产——运输类设备</t>
  </si>
  <si>
    <t>4-8-2-2</t>
  </si>
  <si>
    <t>固定资产——电子类设备</t>
  </si>
  <si>
    <t>4-8-2-3</t>
  </si>
  <si>
    <t>报废资产</t>
  </si>
  <si>
    <t>4-8-2-4</t>
  </si>
  <si>
    <t>在建工程</t>
  </si>
  <si>
    <t>4-9</t>
  </si>
  <si>
    <t>在建工程——土建工程</t>
  </si>
  <si>
    <t>4-9-1</t>
  </si>
  <si>
    <t>在建工程——设备工程</t>
  </si>
  <si>
    <t>4-9-2</t>
  </si>
  <si>
    <t>在建工程——其他工程</t>
  </si>
  <si>
    <t>4-9-3</t>
  </si>
  <si>
    <t>生产性生物资产</t>
  </si>
  <si>
    <t>4-10</t>
  </si>
  <si>
    <t>油气资产</t>
  </si>
  <si>
    <t>4-11</t>
  </si>
  <si>
    <t>使用权资产</t>
  </si>
  <si>
    <t>4-12</t>
  </si>
  <si>
    <t>无形资产</t>
  </si>
  <si>
    <t>4-13</t>
  </si>
  <si>
    <t>无形资产——土地使用权</t>
  </si>
  <si>
    <t>4-13-1</t>
  </si>
  <si>
    <t>无形资产——其他无形资产</t>
  </si>
  <si>
    <t>4-13-2</t>
  </si>
  <si>
    <t>开发支出</t>
  </si>
  <si>
    <t>4-14</t>
  </si>
  <si>
    <t>商誉</t>
  </si>
  <si>
    <t>4-15</t>
  </si>
  <si>
    <t>长期待摊费用</t>
  </si>
  <si>
    <t>4-16</t>
  </si>
  <si>
    <t>递延所得税资产</t>
  </si>
  <si>
    <t>4-17</t>
  </si>
  <si>
    <t>其他非流动资产</t>
  </si>
  <si>
    <t>4-18</t>
  </si>
  <si>
    <t>流动负债</t>
  </si>
  <si>
    <t>5</t>
  </si>
  <si>
    <t>短期借款</t>
  </si>
  <si>
    <t>5-1</t>
  </si>
  <si>
    <t>交易性金融负债</t>
  </si>
  <si>
    <t>5-2</t>
  </si>
  <si>
    <t>衍生金融负债</t>
  </si>
  <si>
    <t>5-3</t>
  </si>
  <si>
    <t>应付票据</t>
  </si>
  <si>
    <t>5-4</t>
  </si>
  <si>
    <t>应付账款</t>
  </si>
  <si>
    <t>5-5</t>
  </si>
  <si>
    <t>预收款项</t>
  </si>
  <si>
    <t>5-6</t>
  </si>
  <si>
    <t>合同负债</t>
  </si>
  <si>
    <t>5-7</t>
  </si>
  <si>
    <t>应付职工薪酬</t>
  </si>
  <si>
    <t>5-8</t>
  </si>
  <si>
    <t>应交税费</t>
  </si>
  <si>
    <t>5-9</t>
  </si>
  <si>
    <t>其他应付款</t>
  </si>
  <si>
    <t>5-10</t>
  </si>
  <si>
    <t>持有待售负债</t>
  </si>
  <si>
    <t>5-11</t>
  </si>
  <si>
    <t>一年内到期的非流动负债</t>
  </si>
  <si>
    <t>5-12</t>
  </si>
  <si>
    <t>其他流动负债</t>
  </si>
  <si>
    <t>5-13</t>
  </si>
  <si>
    <t>非流动负债</t>
  </si>
  <si>
    <t>6</t>
  </si>
  <si>
    <t>长期借款</t>
  </si>
  <si>
    <t>6-1</t>
  </si>
  <si>
    <t>应付债券</t>
  </si>
  <si>
    <t>6-2</t>
  </si>
  <si>
    <t>租赁负债</t>
  </si>
  <si>
    <t>6-3</t>
  </si>
  <si>
    <t>长期应付款</t>
  </si>
  <si>
    <t>6-4</t>
  </si>
  <si>
    <t>预计负债</t>
  </si>
  <si>
    <t>6-5</t>
  </si>
  <si>
    <t>递延收益</t>
  </si>
  <si>
    <t>6-6</t>
  </si>
  <si>
    <t>递延所得税负债</t>
  </si>
  <si>
    <t>6-7</t>
  </si>
  <si>
    <t>其他非流动负债</t>
  </si>
  <si>
    <t>6-8</t>
  </si>
  <si>
    <t>被评估企业名称：</t>
  </si>
  <si>
    <t>被评估企业填表人：</t>
  </si>
  <si>
    <t>填表日期：</t>
  </si>
  <si>
    <t>行号</t>
  </si>
  <si>
    <t>表名</t>
  </si>
  <si>
    <t>金额单位：人民币万元</t>
  </si>
  <si>
    <t>项目</t>
  </si>
  <si>
    <t>行</t>
  </si>
  <si>
    <t>评估值</t>
  </si>
  <si>
    <t>评估增减值</t>
  </si>
  <si>
    <t>增减率</t>
  </si>
  <si>
    <t>号</t>
  </si>
  <si>
    <t>BV</t>
  </si>
  <si>
    <t>MV</t>
  </si>
  <si>
    <t>ZV=MV-BV</t>
  </si>
  <si>
    <t>ZV/BV</t>
  </si>
  <si>
    <t>资产总计</t>
  </si>
  <si>
    <t>负债总计</t>
  </si>
  <si>
    <t>股东权益总计</t>
  </si>
  <si>
    <t>金额单位：人民币元</t>
  </si>
  <si>
    <t>被评估企业申报评估信息</t>
  </si>
  <si>
    <t>评估机构评估信息</t>
  </si>
  <si>
    <t>账面值</t>
  </si>
  <si>
    <t>审计结果</t>
  </si>
  <si>
    <t>结论</t>
  </si>
  <si>
    <t>一.流动资产合计</t>
  </si>
  <si>
    <t xml:space="preserve">  货币资金 </t>
  </si>
  <si>
    <t xml:space="preserve">  交易性金融资产 </t>
  </si>
  <si>
    <t xml:space="preserve">  衍生金融资产</t>
  </si>
  <si>
    <t xml:space="preserve">  应收票据</t>
  </si>
  <si>
    <t xml:space="preserve">  应收账款</t>
  </si>
  <si>
    <t xml:space="preserve">  应收款项融资</t>
  </si>
  <si>
    <t xml:space="preserve">  预付款项 </t>
  </si>
  <si>
    <t xml:space="preserve">  其他应收款 </t>
  </si>
  <si>
    <t xml:space="preserve">  存货 </t>
  </si>
  <si>
    <t xml:space="preserve">  合同资产 </t>
  </si>
  <si>
    <t xml:space="preserve">  持有待售资产</t>
  </si>
  <si>
    <t xml:space="preserve">  一年内到期非流动资产</t>
  </si>
  <si>
    <t xml:space="preserve">  其他流动资产 </t>
  </si>
  <si>
    <t>二.非流动资产合计</t>
  </si>
  <si>
    <t xml:space="preserve">  债权投资</t>
  </si>
  <si>
    <t xml:space="preserve">  其他债权投资</t>
  </si>
  <si>
    <t xml:space="preserve">  长期应收款</t>
  </si>
  <si>
    <t xml:space="preserve">  长期股权投资 </t>
  </si>
  <si>
    <t xml:space="preserve">  其他权益工具投资</t>
  </si>
  <si>
    <t xml:space="preserve">  其他非流动金融资产 </t>
  </si>
  <si>
    <t xml:space="preserve">  投资性房地产 </t>
  </si>
  <si>
    <t xml:space="preserve">  固定资产</t>
  </si>
  <si>
    <t xml:space="preserve">  在建工程</t>
  </si>
  <si>
    <t xml:space="preserve">  生产性生物资产 </t>
  </si>
  <si>
    <t xml:space="preserve">  油气资产 </t>
  </si>
  <si>
    <t xml:space="preserve">  使用权资产 </t>
  </si>
  <si>
    <t xml:space="preserve">  无形资产 </t>
  </si>
  <si>
    <t xml:space="preserve">  开发支出 </t>
  </si>
  <si>
    <t xml:space="preserve">  商誉 </t>
  </si>
  <si>
    <t xml:space="preserve">  长期待摊费用 </t>
  </si>
  <si>
    <t xml:space="preserve">  递延所得税资产</t>
  </si>
  <si>
    <t xml:space="preserve">  其他非流动资产 </t>
  </si>
  <si>
    <t xml:space="preserve">三.资产总计 </t>
  </si>
  <si>
    <t>四.流动负债合计</t>
  </si>
  <si>
    <t xml:space="preserve">  短期借款</t>
  </si>
  <si>
    <t xml:space="preserve">  交易性金融负债</t>
  </si>
  <si>
    <t xml:space="preserve">  衍生金融负债</t>
  </si>
  <si>
    <t xml:space="preserve">  应付票据</t>
  </si>
  <si>
    <t xml:space="preserve">  应付账款</t>
  </si>
  <si>
    <t xml:space="preserve">  预收款项</t>
  </si>
  <si>
    <t xml:space="preserve">  合同负债</t>
  </si>
  <si>
    <t xml:space="preserve">  应付职工薪酬</t>
  </si>
  <si>
    <t xml:space="preserve">  应交税费</t>
  </si>
  <si>
    <t xml:space="preserve">  其他应付款</t>
  </si>
  <si>
    <t xml:space="preserve">  持有待售负债</t>
  </si>
  <si>
    <t xml:space="preserve">  一年内到期的非流动负债</t>
  </si>
  <si>
    <t xml:space="preserve">  其他流动负债</t>
  </si>
  <si>
    <t>五.非流动负债合计</t>
  </si>
  <si>
    <t xml:space="preserve">  长期借款</t>
  </si>
  <si>
    <t xml:space="preserve">  应付债券</t>
  </si>
  <si>
    <t xml:space="preserve">  租赁负债</t>
  </si>
  <si>
    <t xml:space="preserve">  长期应付款</t>
  </si>
  <si>
    <t xml:space="preserve">  预计负债</t>
  </si>
  <si>
    <t xml:space="preserve">  递延收益</t>
  </si>
  <si>
    <t xml:space="preserve">  递延所得税负债</t>
  </si>
  <si>
    <t xml:space="preserve">  其他非流动负债</t>
  </si>
  <si>
    <t>六.负债总计</t>
  </si>
  <si>
    <t>七.所有者权益总计</t>
  </si>
  <si>
    <t>表</t>
  </si>
  <si>
    <t>合计</t>
  </si>
  <si>
    <t>货币资金类别</t>
  </si>
  <si>
    <t>序号</t>
  </si>
  <si>
    <t>存放部门</t>
  </si>
  <si>
    <t>币种</t>
  </si>
  <si>
    <t>备注</t>
  </si>
  <si>
    <t>财务部</t>
  </si>
  <si>
    <t>人民币</t>
  </si>
  <si>
    <t>存放银行</t>
  </si>
  <si>
    <t>银行账号</t>
  </si>
  <si>
    <t>其他货币资金类别</t>
  </si>
  <si>
    <t>凭据</t>
  </si>
  <si>
    <t>金融资产名称</t>
  </si>
  <si>
    <t>类别</t>
  </si>
  <si>
    <t>取得时间</t>
  </si>
  <si>
    <t>付款人</t>
  </si>
  <si>
    <t>承兑人</t>
  </si>
  <si>
    <t>票号</t>
  </si>
  <si>
    <t>出票日期</t>
  </si>
  <si>
    <t>到期日期</t>
  </si>
  <si>
    <t>账面余额合计</t>
  </si>
  <si>
    <t>减：坏账准备</t>
  </si>
  <si>
    <t>账面值合计</t>
  </si>
  <si>
    <t>债务人名称(结算对象)</t>
  </si>
  <si>
    <t>业务内容</t>
  </si>
  <si>
    <t>发生年月</t>
  </si>
  <si>
    <t>账龄</t>
  </si>
  <si>
    <t>应收类别</t>
  </si>
  <si>
    <t>收款单位(结算对象)</t>
  </si>
  <si>
    <t>材料采购/在途物资</t>
  </si>
  <si>
    <t>原材料</t>
  </si>
  <si>
    <t>在产品/半成品</t>
  </si>
  <si>
    <t>产成品/发出商品/库存商品</t>
  </si>
  <si>
    <t>委托加工物资</t>
  </si>
  <si>
    <t>包装物和低值易耗品/周转材料</t>
  </si>
  <si>
    <t>材料或物资品名及规格型号</t>
  </si>
  <si>
    <t>订单号</t>
  </si>
  <si>
    <t>单位</t>
  </si>
  <si>
    <t>单价</t>
  </si>
  <si>
    <t>数量</t>
  </si>
  <si>
    <t>减：跌价准备</t>
  </si>
  <si>
    <t>原材料名称及规格型号</t>
  </si>
  <si>
    <t>在产品/半成品名称及规格型号</t>
  </si>
  <si>
    <t>产品/商品名称及规格型号</t>
  </si>
  <si>
    <t>委托加工物资名称及规格型号</t>
  </si>
  <si>
    <t>包装物和低值易耗品等名称及规格型号</t>
  </si>
  <si>
    <t>付款客户(结算对象)</t>
  </si>
  <si>
    <t>合同编号</t>
  </si>
  <si>
    <t>持有待售资产名称</t>
  </si>
  <si>
    <t>减：减值准备</t>
  </si>
  <si>
    <t>项目或名称</t>
  </si>
  <si>
    <t>到期年月</t>
  </si>
  <si>
    <t>债权投资名称</t>
  </si>
  <si>
    <t>债发行人</t>
  </si>
  <si>
    <t>凭证类别</t>
  </si>
  <si>
    <t>投资日期</t>
  </si>
  <si>
    <t>发生时间</t>
  </si>
  <si>
    <t>到期时间</t>
  </si>
  <si>
    <t>被投资企业名称</t>
  </si>
  <si>
    <t>企业类别</t>
  </si>
  <si>
    <t>投资时间</t>
  </si>
  <si>
    <t>股权比例</t>
  </si>
  <si>
    <t>权益工具名称</t>
  </si>
  <si>
    <t>发行人</t>
  </si>
  <si>
    <t>其他非流动金融资产名称</t>
  </si>
  <si>
    <t>取得日期</t>
  </si>
  <si>
    <t>序
号</t>
  </si>
  <si>
    <t>房地产名称
和位置或坐落</t>
  </si>
  <si>
    <t>产权人名称
产权证编号</t>
  </si>
  <si>
    <t>类别
结构</t>
  </si>
  <si>
    <t>建成
年月</t>
  </si>
  <si>
    <t>面积</t>
  </si>
  <si>
    <t>成本单价</t>
  </si>
  <si>
    <t>重置全价</t>
  </si>
  <si>
    <t>成新</t>
  </si>
  <si>
    <t>评估价值</t>
  </si>
  <si>
    <r>
      <rPr>
        <sz val="10"/>
        <color theme="1"/>
        <rFont val="FangSong"/>
        <charset val="134"/>
      </rPr>
      <t>M</t>
    </r>
    <r>
      <rPr>
        <vertAlign val="superscript"/>
        <sz val="10"/>
        <color theme="1"/>
        <rFont val="FangSong"/>
        <charset val="134"/>
      </rPr>
      <t>2</t>
    </r>
  </si>
  <si>
    <r>
      <rPr>
        <sz val="10"/>
        <color theme="1"/>
        <rFont val="FangSong"/>
        <charset val="134"/>
      </rPr>
      <t>元/M</t>
    </r>
    <r>
      <rPr>
        <vertAlign val="superscript"/>
        <sz val="10"/>
        <color theme="1"/>
        <rFont val="FangSong"/>
        <charset val="134"/>
      </rPr>
      <t>2</t>
    </r>
  </si>
  <si>
    <t>原值</t>
  </si>
  <si>
    <t>净值</t>
  </si>
  <si>
    <t>率%</t>
  </si>
  <si>
    <t>重置全价-原值</t>
  </si>
  <si>
    <t>评估价值-净值</t>
  </si>
  <si>
    <t>房屋建筑物类合计</t>
  </si>
  <si>
    <t>设备类合计</t>
  </si>
  <si>
    <t>构筑物名称
和位置或坐落</t>
  </si>
  <si>
    <t>计量
单位</t>
  </si>
  <si>
    <t>管道沟槽名称
和位置或坐落</t>
  </si>
  <si>
    <t>成本</t>
  </si>
  <si>
    <t>减:减值准备</t>
  </si>
  <si>
    <t>设备
编号</t>
  </si>
  <si>
    <t>设备名称</t>
  </si>
  <si>
    <t>规格型号</t>
  </si>
  <si>
    <t>制造商
的名称</t>
  </si>
  <si>
    <t>单
位</t>
  </si>
  <si>
    <t>数
量</t>
  </si>
  <si>
    <t>购买
年月</t>
  </si>
  <si>
    <t>启用
年月</t>
  </si>
  <si>
    <t>评估
增减值</t>
  </si>
  <si>
    <t>车辆
牌号</t>
  </si>
  <si>
    <t>车辆名称</t>
  </si>
  <si>
    <t>已行驶
里程KM</t>
  </si>
  <si>
    <t>评估单价</t>
  </si>
  <si>
    <t>实物</t>
  </si>
  <si>
    <t>000003066611</t>
  </si>
  <si>
    <t>通用机架</t>
  </si>
  <si>
    <t>通用机架(2.0*0.6*0.6)</t>
  </si>
  <si>
    <t>EQU机架</t>
  </si>
  <si>
    <t>配线联结设备-综合集装架</t>
  </si>
  <si>
    <t>机架</t>
  </si>
  <si>
    <t>海红通信</t>
  </si>
  <si>
    <t>架</t>
  </si>
  <si>
    <t>有线传输</t>
  </si>
  <si>
    <t>000001958136</t>
  </si>
  <si>
    <t>一次群光终端机</t>
  </si>
  <si>
    <t>GD/MF8HS-VC</t>
  </si>
  <si>
    <t>PHD传输系统-二次群光端机</t>
  </si>
  <si>
    <t>WRI</t>
  </si>
  <si>
    <t>端</t>
  </si>
  <si>
    <t>000001959198</t>
  </si>
  <si>
    <t>二次群光终端机</t>
  </si>
  <si>
    <t>RC151-FE</t>
  </si>
  <si>
    <t>000003243049</t>
  </si>
  <si>
    <t>华为MA5680T</t>
  </si>
  <si>
    <t>混合架</t>
  </si>
  <si>
    <t>HW</t>
  </si>
  <si>
    <t>000003243147</t>
  </si>
  <si>
    <t>兰州海红通信设备有限责任公司</t>
  </si>
  <si>
    <t>000003243148</t>
  </si>
  <si>
    <t>混合架(2.2X0.6X0.3)-单</t>
  </si>
  <si>
    <t>宁波隆兴电信设备制造有限公司</t>
  </si>
  <si>
    <t>000000577127</t>
  </si>
  <si>
    <t>931A10.GLX/Z01/GLX-GLJTZJS/GLX-GLJJDD/GLGAJ-KSS/GL</t>
  </si>
  <si>
    <t>RCMS2801-120FE</t>
  </si>
  <si>
    <t>瑞斯康达综合框</t>
  </si>
  <si>
    <t>G-RC002-16</t>
  </si>
  <si>
    <t>瑞斯康达</t>
  </si>
  <si>
    <t>000001534865</t>
  </si>
  <si>
    <t>000000288867</t>
  </si>
  <si>
    <t>931A03.DJSV/A01//PDH8M01/931A03.DJSV/A01/MIX0001/1</t>
  </si>
  <si>
    <t>GD/MF8HS-IIID(8M OE)</t>
  </si>
  <si>
    <t>光端机机箱-2U</t>
  </si>
  <si>
    <t>武汉邮电科学研究院</t>
  </si>
  <si>
    <t>000000112970</t>
  </si>
  <si>
    <t>GD/MF8HS-3D</t>
  </si>
  <si>
    <t>烽火</t>
  </si>
  <si>
    <t>000000113018</t>
  </si>
  <si>
    <t>000000117191</t>
  </si>
  <si>
    <t>000000365103</t>
  </si>
  <si>
    <t>000000366490</t>
  </si>
  <si>
    <t>000000366510</t>
  </si>
  <si>
    <t>LAN-10/100/1000M</t>
  </si>
  <si>
    <t>000000366536</t>
  </si>
  <si>
    <t>000000367229</t>
  </si>
  <si>
    <t>000000367244</t>
  </si>
  <si>
    <t>000000367281</t>
  </si>
  <si>
    <t>000000367470</t>
  </si>
  <si>
    <t>000000368469</t>
  </si>
  <si>
    <t>000000368486</t>
  </si>
  <si>
    <t>000000368890</t>
  </si>
  <si>
    <t>000000368953</t>
  </si>
  <si>
    <t>000000369431</t>
  </si>
  <si>
    <t>000000369541</t>
  </si>
  <si>
    <t>000000371580</t>
  </si>
  <si>
    <t>000000372164</t>
  </si>
  <si>
    <t>000000373721</t>
  </si>
  <si>
    <t>费家营U05/费家营T01-费家营U05PDH8M</t>
  </si>
  <si>
    <t>PDH8M</t>
  </si>
  <si>
    <t>000000374221</t>
  </si>
  <si>
    <t>000000375043</t>
  </si>
  <si>
    <t>931A06.FJY/U05/931A06.FJY/T01-931A06.FJY/U05/PDH8M</t>
  </si>
  <si>
    <t>000000379092</t>
  </si>
  <si>
    <t>000000379110</t>
  </si>
  <si>
    <t>000000379129</t>
  </si>
  <si>
    <t>000000379149</t>
  </si>
  <si>
    <t>000000379167</t>
  </si>
  <si>
    <t>000000379386</t>
  </si>
  <si>
    <t>000001528257</t>
  </si>
  <si>
    <t>STM-1终端复用设备</t>
  </si>
  <si>
    <t>Metro100</t>
  </si>
  <si>
    <t>STM-1分插复用设备</t>
  </si>
  <si>
    <t>基本单元-基本架</t>
  </si>
  <si>
    <t>华为</t>
  </si>
  <si>
    <t>个</t>
  </si>
  <si>
    <t>000001528390</t>
  </si>
  <si>
    <t>OSN500</t>
  </si>
  <si>
    <t>000000325563</t>
  </si>
  <si>
    <t>GD/MF8HS-VC(双8M-8*2M)</t>
  </si>
  <si>
    <t>PDH传输系统-二次群光端机</t>
  </si>
  <si>
    <t>000001530283</t>
  </si>
  <si>
    <t>000000362196</t>
  </si>
  <si>
    <t>000000362346</t>
  </si>
  <si>
    <t>000000357674</t>
  </si>
  <si>
    <t>000000357694</t>
  </si>
  <si>
    <t>000000362217</t>
  </si>
  <si>
    <t>000000357718</t>
  </si>
  <si>
    <t>000000357741</t>
  </si>
  <si>
    <t>000000358684</t>
  </si>
  <si>
    <t>000000358707</t>
  </si>
  <si>
    <t>000000362170</t>
  </si>
  <si>
    <t>000000360570</t>
  </si>
  <si>
    <t>000000360587</t>
  </si>
  <si>
    <t>000000360632</t>
  </si>
  <si>
    <t>000000361089</t>
  </si>
  <si>
    <t>000000362367</t>
  </si>
  <si>
    <t>000000364504</t>
  </si>
  <si>
    <t>000000363024</t>
  </si>
  <si>
    <t>000000364924</t>
  </si>
  <si>
    <t>000000364979</t>
  </si>
  <si>
    <t>000000511811</t>
  </si>
  <si>
    <t>GF155/622-03B</t>
  </si>
  <si>
    <t>眉山通信设备厂</t>
  </si>
  <si>
    <t>000001524444</t>
  </si>
  <si>
    <t>000001086488</t>
  </si>
  <si>
    <t/>
  </si>
  <si>
    <t>000000741448</t>
  </si>
  <si>
    <t>SDH/MSTP传输板卡-155Mb/S板</t>
  </si>
  <si>
    <t>块</t>
  </si>
  <si>
    <t>000000741476</t>
  </si>
  <si>
    <t>000000663884</t>
  </si>
  <si>
    <t>VC</t>
  </si>
  <si>
    <t>000000663935</t>
  </si>
  <si>
    <t>000000491156</t>
  </si>
  <si>
    <t>GD/MF-8HS-VC</t>
  </si>
  <si>
    <t>000000491539</t>
  </si>
  <si>
    <t>000000024895</t>
  </si>
  <si>
    <t>兰州军区大客户交换扩容工程</t>
  </si>
  <si>
    <t>光线路保护板（单模1310nm1550nm）</t>
  </si>
  <si>
    <t>光线路复用终端（GD/MF8HS-VC）</t>
  </si>
  <si>
    <t>账面值还含部分软件（无实物）</t>
  </si>
  <si>
    <t>000000736368</t>
  </si>
  <si>
    <t>000000731012</t>
  </si>
  <si>
    <t>000000738499</t>
  </si>
  <si>
    <t>000000738277</t>
  </si>
  <si>
    <t>光端机</t>
  </si>
  <si>
    <t>SFIU</t>
  </si>
  <si>
    <t>000001531013</t>
  </si>
  <si>
    <t>000001531101</t>
  </si>
  <si>
    <t>000000293014</t>
  </si>
  <si>
    <t>931A04.SQYC/Z01//PDH8M01/931A04.SQYC/Z01/EQU0001/3</t>
  </si>
  <si>
    <t>成都邮电通信设备厂</t>
  </si>
  <si>
    <t>000000491174</t>
  </si>
  <si>
    <t>000001531753</t>
  </si>
  <si>
    <t>000000578385</t>
  </si>
  <si>
    <t>000000137687</t>
  </si>
  <si>
    <t>000000144553</t>
  </si>
  <si>
    <t>000000144569</t>
  </si>
  <si>
    <t>000000144607</t>
  </si>
  <si>
    <t>000000479546</t>
  </si>
  <si>
    <t>段家滩Z01/段家滩-雁滩加气母站PDH8M/段家滩-雁滩加气母站PDH8M01</t>
  </si>
  <si>
    <t>000000480335</t>
  </si>
  <si>
    <t>931A01.HXZQV/U01/PDH8M01/931A01.HXZQV/U01/EQU0001/</t>
  </si>
  <si>
    <t>000000242910</t>
  </si>
  <si>
    <t>室内红外摄像机</t>
  </si>
  <si>
    <t>迪威乐 DV-868D</t>
  </si>
  <si>
    <t>摄像头</t>
  </si>
  <si>
    <t>高清摄像头</t>
  </si>
  <si>
    <t>球机</t>
  </si>
  <si>
    <t>中星电子</t>
  </si>
  <si>
    <t>台</t>
  </si>
  <si>
    <t>资产残损</t>
  </si>
  <si>
    <t>业务平台设备</t>
  </si>
  <si>
    <t>000001251330</t>
  </si>
  <si>
    <t>网络视频服务器</t>
  </si>
  <si>
    <t>DH1路D1</t>
  </si>
  <si>
    <t>安防监控系统-视频服务器</t>
  </si>
  <si>
    <t>000001251355</t>
  </si>
  <si>
    <t>枪形</t>
  </si>
  <si>
    <t>海康威视</t>
  </si>
  <si>
    <t>000001258396</t>
  </si>
  <si>
    <t>000001350132</t>
  </si>
  <si>
    <t>000001350150</t>
  </si>
  <si>
    <t>000001350175</t>
  </si>
  <si>
    <t>000001350424</t>
  </si>
  <si>
    <t>000001350595</t>
  </si>
  <si>
    <t>000000114644</t>
  </si>
  <si>
    <t>上海贝尔</t>
  </si>
  <si>
    <t>中星技术</t>
  </si>
  <si>
    <t>000000120906</t>
  </si>
  <si>
    <t>000000121115</t>
  </si>
  <si>
    <t>000000121201</t>
  </si>
  <si>
    <t>华为技术</t>
  </si>
  <si>
    <t>000000121216</t>
  </si>
  <si>
    <t>000000121409</t>
  </si>
  <si>
    <t>000000121771</t>
  </si>
  <si>
    <t>000000121879</t>
  </si>
  <si>
    <t>000000121966</t>
  </si>
  <si>
    <t>000000121993</t>
  </si>
  <si>
    <t>000000122006</t>
  </si>
  <si>
    <t>000001373476</t>
  </si>
  <si>
    <t>000001266559</t>
  </si>
  <si>
    <t>服务器</t>
  </si>
  <si>
    <t>海康6601服务器</t>
  </si>
  <si>
    <t>000001268777</t>
  </si>
  <si>
    <t>000001268782</t>
  </si>
  <si>
    <t>000001372081</t>
  </si>
  <si>
    <t>000001372367</t>
  </si>
  <si>
    <t>000001372113</t>
  </si>
  <si>
    <t>000001372401</t>
  </si>
  <si>
    <t>000001372157</t>
  </si>
  <si>
    <t>000001372525</t>
  </si>
  <si>
    <t>000001372422</t>
  </si>
  <si>
    <t>000001372430</t>
  </si>
  <si>
    <t>000001372518</t>
  </si>
  <si>
    <t>000001372554</t>
  </si>
  <si>
    <t>000001372696</t>
  </si>
  <si>
    <t>000001372547</t>
  </si>
  <si>
    <t>000001372702</t>
  </si>
  <si>
    <t>000001372908</t>
  </si>
  <si>
    <t>000001372880</t>
  </si>
  <si>
    <t>000001373143</t>
  </si>
  <si>
    <t>000001372946</t>
  </si>
  <si>
    <t>000001373063</t>
  </si>
  <si>
    <t>000001373381</t>
  </si>
  <si>
    <t>000001373248</t>
  </si>
  <si>
    <t>000001373407</t>
  </si>
  <si>
    <t>000001373323</t>
  </si>
  <si>
    <t>000001373310</t>
  </si>
  <si>
    <t>000001373653</t>
  </si>
  <si>
    <t>000001373549</t>
  </si>
  <si>
    <t>000001373413</t>
  </si>
  <si>
    <t>000001373577</t>
  </si>
  <si>
    <t>000001373483</t>
  </si>
  <si>
    <t>000001373903</t>
  </si>
  <si>
    <t>000001373702</t>
  </si>
  <si>
    <t>000001373801</t>
  </si>
  <si>
    <t>000001373716</t>
  </si>
  <si>
    <t>000001373724</t>
  </si>
  <si>
    <t>000001373736</t>
  </si>
  <si>
    <t>000001374849</t>
  </si>
  <si>
    <t>000001373742</t>
  </si>
  <si>
    <t>000001374960</t>
  </si>
  <si>
    <t>000001374738</t>
  </si>
  <si>
    <t>000001374746</t>
  </si>
  <si>
    <t>000001374752</t>
  </si>
  <si>
    <t>000001374788</t>
  </si>
  <si>
    <t>000001374954</t>
  </si>
  <si>
    <t>000001374801</t>
  </si>
  <si>
    <t>000001374992</t>
  </si>
  <si>
    <t>000001374828</t>
  </si>
  <si>
    <t>000001374814</t>
  </si>
  <si>
    <t>000001374843</t>
  </si>
  <si>
    <t>000001375287</t>
  </si>
  <si>
    <t>000001375333</t>
  </si>
  <si>
    <t>000001375162</t>
  </si>
  <si>
    <t>000001375339</t>
  </si>
  <si>
    <t>000001375173</t>
  </si>
  <si>
    <t>000001375180</t>
  </si>
  <si>
    <t>000001375417</t>
  </si>
  <si>
    <t>000001375423</t>
  </si>
  <si>
    <t>000001375186</t>
  </si>
  <si>
    <t>000001375454</t>
  </si>
  <si>
    <t>000001375259</t>
  </si>
  <si>
    <t>000001375479</t>
  </si>
  <si>
    <t>000001375521</t>
  </si>
  <si>
    <t>000001375565</t>
  </si>
  <si>
    <t>000001375483</t>
  </si>
  <si>
    <t>000001375489</t>
  </si>
  <si>
    <t>000001375589</t>
  </si>
  <si>
    <t>000001245086</t>
  </si>
  <si>
    <t>000001245096</t>
  </si>
  <si>
    <t>000001244692</t>
  </si>
  <si>
    <t>000001243919</t>
  </si>
  <si>
    <t>000001246686</t>
  </si>
  <si>
    <t>000001247377</t>
  </si>
  <si>
    <t>000001247470</t>
  </si>
  <si>
    <t>000001246815</t>
  </si>
  <si>
    <t>000001247552</t>
  </si>
  <si>
    <t>000001247501</t>
  </si>
  <si>
    <t>000001247564</t>
  </si>
  <si>
    <t>000001247571</t>
  </si>
  <si>
    <t>000001245107</t>
  </si>
  <si>
    <t>000001247669</t>
  </si>
  <si>
    <t>000001245542</t>
  </si>
  <si>
    <t>000001247711</t>
  </si>
  <si>
    <t>000001245563</t>
  </si>
  <si>
    <t>000001245573</t>
  </si>
  <si>
    <t>000001247719</t>
  </si>
  <si>
    <t>000001246855</t>
  </si>
  <si>
    <t>000001247731</t>
  </si>
  <si>
    <t>000001247741</t>
  </si>
  <si>
    <t>000001245604</t>
  </si>
  <si>
    <t>000001245668</t>
  </si>
  <si>
    <t>000001245751</t>
  </si>
  <si>
    <t>000001245738</t>
  </si>
  <si>
    <t>000001247784</t>
  </si>
  <si>
    <t>000001245889</t>
  </si>
  <si>
    <t>000001246021</t>
  </si>
  <si>
    <t>000001247977</t>
  </si>
  <si>
    <t>000001246088</t>
  </si>
  <si>
    <t>000001247988</t>
  </si>
  <si>
    <t>000001246097</t>
  </si>
  <si>
    <t>000001246130</t>
  </si>
  <si>
    <t>000001246431</t>
  </si>
  <si>
    <t>000001246441</t>
  </si>
  <si>
    <t>000001246475</t>
  </si>
  <si>
    <t>000001248008</t>
  </si>
  <si>
    <t>000001246516</t>
  </si>
  <si>
    <t>000001246644</t>
  </si>
  <si>
    <t>000001269625</t>
  </si>
  <si>
    <t>000001269631</t>
  </si>
  <si>
    <t>000001269641</t>
  </si>
  <si>
    <t>000001269650</t>
  </si>
  <si>
    <t>000001248018</t>
  </si>
  <si>
    <t>000001248246</t>
  </si>
  <si>
    <t>000001248256</t>
  </si>
  <si>
    <t>000001248358</t>
  </si>
  <si>
    <t>000001248582</t>
  </si>
  <si>
    <t>000001248590</t>
  </si>
  <si>
    <t>000001248620</t>
  </si>
  <si>
    <t>000001248631</t>
  </si>
  <si>
    <t>000001248665</t>
  </si>
  <si>
    <t>000001248697</t>
  </si>
  <si>
    <t>000001248768</t>
  </si>
  <si>
    <t>000001248808</t>
  </si>
  <si>
    <t>000001249250</t>
  </si>
  <si>
    <t>000001249454</t>
  </si>
  <si>
    <t>000001249766</t>
  </si>
  <si>
    <t>000001249801</t>
  </si>
  <si>
    <t>000001250462</t>
  </si>
  <si>
    <t>000001250974</t>
  </si>
  <si>
    <t>小枪机</t>
  </si>
  <si>
    <t>大华</t>
  </si>
  <si>
    <t>000001250984</t>
  </si>
  <si>
    <t>000001350683</t>
  </si>
  <si>
    <t>000001351033</t>
  </si>
  <si>
    <t>000001350691</t>
  </si>
  <si>
    <t>000001350641</t>
  </si>
  <si>
    <t>000001350879</t>
  </si>
  <si>
    <t>000001350706</t>
  </si>
  <si>
    <t>000001351785</t>
  </si>
  <si>
    <t>000001352380</t>
  </si>
  <si>
    <t>000001352186</t>
  </si>
  <si>
    <t>000001352363</t>
  </si>
  <si>
    <t>000001352132</t>
  </si>
  <si>
    <t>000001352446</t>
  </si>
  <si>
    <t>000001352847</t>
  </si>
  <si>
    <t>000001353090</t>
  </si>
  <si>
    <t>000001353266</t>
  </si>
  <si>
    <t>000000121689</t>
  </si>
  <si>
    <t>000001353794</t>
  </si>
  <si>
    <t>000001353905</t>
  </si>
  <si>
    <t>000001358722</t>
  </si>
  <si>
    <t>000001358762</t>
  </si>
  <si>
    <t>000001359270</t>
  </si>
  <si>
    <t>000001359461</t>
  </si>
  <si>
    <t>000001359468</t>
  </si>
  <si>
    <t>000001359526</t>
  </si>
  <si>
    <t>000001358943</t>
  </si>
  <si>
    <t>000000949432</t>
  </si>
  <si>
    <t>000001440344</t>
  </si>
  <si>
    <t>000001351726</t>
  </si>
  <si>
    <t>000002316506</t>
  </si>
  <si>
    <t>摄像机</t>
  </si>
  <si>
    <t>dec3004-i</t>
  </si>
  <si>
    <t>枪机</t>
  </si>
  <si>
    <t>000001376941</t>
  </si>
  <si>
    <t>000001377761</t>
  </si>
  <si>
    <t>000001376843</t>
  </si>
  <si>
    <t>000001377873</t>
  </si>
  <si>
    <t>000001377880</t>
  </si>
  <si>
    <t>000001376865</t>
  </si>
  <si>
    <t>000001378001</t>
  </si>
  <si>
    <t>000001378208</t>
  </si>
  <si>
    <t>000001378099</t>
  </si>
  <si>
    <t>000001378771</t>
  </si>
  <si>
    <t>000001378867</t>
  </si>
  <si>
    <t>000001378838</t>
  </si>
  <si>
    <t>000001378968</t>
  </si>
  <si>
    <t>000001379035</t>
  </si>
  <si>
    <t>000001378926</t>
  </si>
  <si>
    <t>000001379255</t>
  </si>
  <si>
    <t>000001379272</t>
  </si>
  <si>
    <t>000001379483</t>
  </si>
  <si>
    <t>000001379491</t>
  </si>
  <si>
    <t>000001379377</t>
  </si>
  <si>
    <t>000001379383</t>
  </si>
  <si>
    <t>000001379334</t>
  </si>
  <si>
    <t>000001379741</t>
  </si>
  <si>
    <t>000001379651</t>
  </si>
  <si>
    <t>000001379726</t>
  </si>
  <si>
    <t>000001379733</t>
  </si>
  <si>
    <t>000001379656</t>
  </si>
  <si>
    <t>000001379748</t>
  </si>
  <si>
    <t>000001379776</t>
  </si>
  <si>
    <t>000001379789</t>
  </si>
  <si>
    <t>空壳</t>
  </si>
  <si>
    <t>000001379796</t>
  </si>
  <si>
    <t>000001379070</t>
  </si>
  <si>
    <t>000001457860</t>
  </si>
  <si>
    <t>000001457868</t>
  </si>
  <si>
    <t>000001457873</t>
  </si>
  <si>
    <t>000001458019</t>
  </si>
  <si>
    <t>000001458028</t>
  </si>
  <si>
    <t>000001458072</t>
  </si>
  <si>
    <t>000001458387</t>
  </si>
  <si>
    <t>000001246579</t>
  </si>
  <si>
    <t>000001248797</t>
  </si>
  <si>
    <t>000001266075</t>
  </si>
  <si>
    <t>000001265067</t>
  </si>
  <si>
    <t>000001266361</t>
  </si>
  <si>
    <t>000000117783</t>
  </si>
  <si>
    <t>000000117758</t>
  </si>
  <si>
    <t>000000119183</t>
  </si>
  <si>
    <t>000000119099</t>
  </si>
  <si>
    <t>000000119774</t>
  </si>
  <si>
    <t>000000119959</t>
  </si>
  <si>
    <t>000000120184</t>
  </si>
  <si>
    <t>000000120287</t>
  </si>
  <si>
    <t>000000120300</t>
  </si>
  <si>
    <t>000000120364</t>
  </si>
  <si>
    <t>000000120591</t>
  </si>
  <si>
    <t>000000119240</t>
  </si>
  <si>
    <t>000000085276</t>
  </si>
  <si>
    <t>标清</t>
  </si>
  <si>
    <t>办公设备-摄像-录像机</t>
  </si>
  <si>
    <t>000000085446</t>
  </si>
  <si>
    <t>000000112885</t>
  </si>
  <si>
    <t>000000113134</t>
  </si>
  <si>
    <t>000000114495</t>
  </si>
  <si>
    <t>000000114630</t>
  </si>
  <si>
    <t>景阳</t>
  </si>
  <si>
    <t>000000114671</t>
  </si>
  <si>
    <t>000000114766</t>
  </si>
  <si>
    <t>000000115152</t>
  </si>
  <si>
    <t>000000115660</t>
  </si>
  <si>
    <t>000000115673</t>
  </si>
  <si>
    <t>000002226523</t>
  </si>
  <si>
    <t>基站控制器板卡</t>
  </si>
  <si>
    <t>GOUc</t>
  </si>
  <si>
    <t>基站控制器（BSC）控制设备-接口板</t>
  </si>
  <si>
    <t>接入设备</t>
  </si>
  <si>
    <t>000002226524</t>
  </si>
  <si>
    <t>000002226525</t>
  </si>
  <si>
    <t>000002226526</t>
  </si>
  <si>
    <t>000002226527</t>
  </si>
  <si>
    <t>000002226528</t>
  </si>
  <si>
    <t>000002226529</t>
  </si>
  <si>
    <t>000002226530</t>
  </si>
  <si>
    <t>000002226531</t>
  </si>
  <si>
    <t>000002226532</t>
  </si>
  <si>
    <t>000002226533</t>
  </si>
  <si>
    <t>000002226534</t>
  </si>
  <si>
    <t>000002226535</t>
  </si>
  <si>
    <t>000002226536</t>
  </si>
  <si>
    <t>000002226537</t>
  </si>
  <si>
    <t>000001474000</t>
  </si>
  <si>
    <t>931A11YJIE/HW-ONU0230</t>
  </si>
  <si>
    <t>HG8120C</t>
  </si>
  <si>
    <t>ONU</t>
  </si>
  <si>
    <t>EPON设备-ONU-SBU</t>
  </si>
  <si>
    <t>8040 ONU</t>
  </si>
  <si>
    <t>000001474006</t>
  </si>
  <si>
    <t>931A11YJIE/HW-ONU0231</t>
  </si>
  <si>
    <t>000001217456</t>
  </si>
  <si>
    <t>931A04SCJ/HW-ONU1095</t>
  </si>
  <si>
    <t>HG 810E</t>
  </si>
  <si>
    <t>000001217466</t>
  </si>
  <si>
    <t>931A04SCJ/HW-ONU1096</t>
  </si>
  <si>
    <t>000001217443</t>
  </si>
  <si>
    <t>931A04SCJ/HW-ONU1094</t>
  </si>
  <si>
    <t>000001112663</t>
  </si>
  <si>
    <t>931A03QLH/HW-ONU0830</t>
  </si>
  <si>
    <t>000001204981</t>
  </si>
  <si>
    <t>931A04CGYI/HW-ONU0197</t>
  </si>
  <si>
    <t>HG8245</t>
  </si>
  <si>
    <t>000001475168</t>
  </si>
  <si>
    <t>931A11YJIE/HW-ONU0259</t>
  </si>
  <si>
    <t>000001221706</t>
  </si>
  <si>
    <t>931A04SCJ/HW-ONU0985</t>
  </si>
  <si>
    <t>000001094028</t>
  </si>
  <si>
    <t>931A03XXYV/HW-ONU0016</t>
  </si>
  <si>
    <t>000001094790</t>
  </si>
  <si>
    <t>931A03QLH/HW-ONU0827</t>
  </si>
  <si>
    <t>000001094920</t>
  </si>
  <si>
    <t>931A03XXHU/HW-ONU0985</t>
  </si>
  <si>
    <t>000001094804</t>
  </si>
  <si>
    <t>931A03XXHU/HW-ONU1003</t>
  </si>
  <si>
    <t>000001094559</t>
  </si>
  <si>
    <t>931A03XXHU/HW-ONU0704</t>
  </si>
  <si>
    <t>MA5620</t>
  </si>
  <si>
    <t>000001094598</t>
  </si>
  <si>
    <t>931A03XXHU/HW-ONU0816</t>
  </si>
  <si>
    <t>华为HG8245</t>
  </si>
  <si>
    <t>000001094964</t>
  </si>
  <si>
    <t>931A03XXHU/HW-ONU1281</t>
  </si>
  <si>
    <t>HW-MA5616</t>
  </si>
  <si>
    <t>000001095006</t>
  </si>
  <si>
    <t>931A03XXHU/HW-ONU0986</t>
  </si>
  <si>
    <t>000001102464</t>
  </si>
  <si>
    <t>931A03XXHU/HW-ONU1288</t>
  </si>
  <si>
    <t>000001102431</t>
  </si>
  <si>
    <t>931A03XXHU/HW-ONU0999</t>
  </si>
  <si>
    <t>000001102827</t>
  </si>
  <si>
    <t>931A03QLH/HW-ONU0076</t>
  </si>
  <si>
    <t>MA5680T</t>
  </si>
  <si>
    <t>000001099567</t>
  </si>
  <si>
    <t>931A03YJPI/HW-ONU0260</t>
  </si>
  <si>
    <t>5680T</t>
  </si>
  <si>
    <t>000001099621</t>
  </si>
  <si>
    <t>931A03XXHU/HW-ONU1268</t>
  </si>
  <si>
    <t>000001211543</t>
  </si>
  <si>
    <t>931A04FLL/HW-ONU0552</t>
  </si>
  <si>
    <t>HG813E</t>
  </si>
  <si>
    <t>000001211348</t>
  </si>
  <si>
    <t>931A04DCHU/HW-ONU0028</t>
  </si>
  <si>
    <t>HG850E</t>
  </si>
  <si>
    <t>000001129784</t>
  </si>
  <si>
    <t>931A03XXHU/HW-ONU0966</t>
  </si>
  <si>
    <t>000001476518</t>
  </si>
  <si>
    <t>931A11YJIE/HW-ONU0260</t>
  </si>
  <si>
    <t>000001104892</t>
  </si>
  <si>
    <t>931A03XXHU/HW-ONU1269</t>
  </si>
  <si>
    <t>000001104846</t>
  </si>
  <si>
    <t>931A03XXHU/HW-ONU1271</t>
  </si>
  <si>
    <t>HW-MA5617</t>
  </si>
  <si>
    <t>000001112098</t>
  </si>
  <si>
    <t>931A03YJPI/HW-ONU0011</t>
  </si>
  <si>
    <t>000001112113</t>
  </si>
  <si>
    <t>931A03YJPI/HW-ONU0012</t>
  </si>
  <si>
    <t>000001110984</t>
  </si>
  <si>
    <t>931A03XXHU/HW-ONU0983</t>
  </si>
  <si>
    <t>000001104936</t>
  </si>
  <si>
    <t>931A03XXHU/HW-ONU1282</t>
  </si>
  <si>
    <t>000001112649</t>
  </si>
  <si>
    <t>931A03QLH/HW-ONU0829</t>
  </si>
  <si>
    <t>000001112794</t>
  </si>
  <si>
    <t>931A03XXYV/HW-ONU0018</t>
  </si>
  <si>
    <t>000001112809</t>
  </si>
  <si>
    <t>931A03XXYV/HW-ONU0019</t>
  </si>
  <si>
    <t>000001113240</t>
  </si>
  <si>
    <t>931A03QLH/HW-ONU0831</t>
  </si>
  <si>
    <t>000001338896</t>
  </si>
  <si>
    <t>931A06FJY/HW-ONU1421</t>
  </si>
  <si>
    <t>华为8245</t>
  </si>
  <si>
    <t>000001105326</t>
  </si>
  <si>
    <t>931A03QLH/HW-ONU1031</t>
  </si>
  <si>
    <t>000002768226</t>
  </si>
  <si>
    <t>光缆交接箱</t>
  </si>
  <si>
    <t>120芯</t>
  </si>
  <si>
    <t>EPON设备-ONU-盒式固定MDU</t>
  </si>
  <si>
    <t>宁波隆兴厂</t>
  </si>
  <si>
    <t>000002768220</t>
  </si>
  <si>
    <t>接头盒9套/sdh五期</t>
  </si>
  <si>
    <t>GYFTL03-144</t>
  </si>
  <si>
    <t>北京朗讯科技光缆有限公司</t>
  </si>
  <si>
    <t>000002768222</t>
  </si>
  <si>
    <t>尾纤100条/sdh五期</t>
  </si>
  <si>
    <t>GYFTL03-6</t>
  </si>
  <si>
    <t>000002768224</t>
  </si>
  <si>
    <t>尾纤302条/sdh五期</t>
  </si>
  <si>
    <t>GYFTL03-12</t>
  </si>
  <si>
    <t>000001109848</t>
  </si>
  <si>
    <t>931A03MTA/HW-ONU0455</t>
  </si>
  <si>
    <t>000001402351</t>
  </si>
  <si>
    <t>931A12WYL/HW-ONU0355</t>
  </si>
  <si>
    <t>HG801e</t>
  </si>
  <si>
    <t>000001333352</t>
  </si>
  <si>
    <t>931A06FJY/HW-ONU1181</t>
  </si>
  <si>
    <t>000001333978</t>
  </si>
  <si>
    <t>931A06FJY/HW-ONU1614</t>
  </si>
  <si>
    <t>000001333916</t>
  </si>
  <si>
    <t>931A06FJY/HW-ONU1615</t>
  </si>
  <si>
    <t>000001333926</t>
  </si>
  <si>
    <t>931A06FJY/HW-ONU1616</t>
  </si>
  <si>
    <t>000001336024</t>
  </si>
  <si>
    <t>931A06FJY/HW-ONU1621</t>
  </si>
  <si>
    <t>000001336033</t>
  </si>
  <si>
    <t>931A06FJY/HW-ONU1624</t>
  </si>
  <si>
    <t>000001337512</t>
  </si>
  <si>
    <t>931A06FJY/HW-ONU1647</t>
  </si>
  <si>
    <t>000001337503</t>
  </si>
  <si>
    <t>931A06FJY/HW-ONU1646</t>
  </si>
  <si>
    <t>000001337817</t>
  </si>
  <si>
    <t>931A06FJY/HW-ONU1630</t>
  </si>
  <si>
    <t>000001337827</t>
  </si>
  <si>
    <t>931A06FJY/HW-ONU1631</t>
  </si>
  <si>
    <t>000001397267</t>
  </si>
  <si>
    <t>931A12WYL/HW-ONU0462</t>
  </si>
  <si>
    <t>HG810E</t>
  </si>
  <si>
    <t>000001397480</t>
  </si>
  <si>
    <t>931A12TJZ/HW-ONU0403</t>
  </si>
  <si>
    <t>000001397802</t>
  </si>
  <si>
    <t>931A12WYL/HW-ONU0486</t>
  </si>
  <si>
    <t>HW5606T</t>
  </si>
  <si>
    <t>000001397811</t>
  </si>
  <si>
    <t>931A12XGCH/HW-ONU0001</t>
  </si>
  <si>
    <t>000001397693</t>
  </si>
  <si>
    <t>931A12WYL/HW-ONU0450</t>
  </si>
  <si>
    <t>000001217428</t>
  </si>
  <si>
    <t>931A04SCJ/HW-ONU1093</t>
  </si>
  <si>
    <t>000001217479</t>
  </si>
  <si>
    <t>931A04SCJ/HW-ONU1105</t>
  </si>
  <si>
    <t>000001217493</t>
  </si>
  <si>
    <t>931A04SCJ/HW-ONU1107</t>
  </si>
  <si>
    <t>000001218079</t>
  </si>
  <si>
    <t>931A04SCJ/HW-ONU1018</t>
  </si>
  <si>
    <t>000001218090</t>
  </si>
  <si>
    <t>931A04SCJ/HW-ONU1019</t>
  </si>
  <si>
    <t>000001399780</t>
  </si>
  <si>
    <t>931A12TJZ/HW-ONU1437</t>
  </si>
  <si>
    <t>MA5616</t>
  </si>
  <si>
    <t>000001399789</t>
  </si>
  <si>
    <t>931A12TJZ/HW-ONU1439</t>
  </si>
  <si>
    <t>000001399539</t>
  </si>
  <si>
    <t>931A12TJZ/HW-ONU0401</t>
  </si>
  <si>
    <t>000001399547</t>
  </si>
  <si>
    <t>931A12TJZ/HW-ONU0402</t>
  </si>
  <si>
    <t>000001213592</t>
  </si>
  <si>
    <t>931A04FLL/HW-ONU1565</t>
  </si>
  <si>
    <t>000001214909</t>
  </si>
  <si>
    <t>931A04SCJ/HW-ONU0879</t>
  </si>
  <si>
    <t>HG813e</t>
  </si>
  <si>
    <t>000001215001</t>
  </si>
  <si>
    <t>931A04SCJ/HW-ONU0880</t>
  </si>
  <si>
    <t>000001215014</t>
  </si>
  <si>
    <t>931A04SCJ/HW-ONU0881</t>
  </si>
  <si>
    <t>000001215026</t>
  </si>
  <si>
    <t>931A04SCJ/HW-ONU0882</t>
  </si>
  <si>
    <t>000001215037</t>
  </si>
  <si>
    <t>931A04SCJ/HW-ONU0883</t>
  </si>
  <si>
    <t>000001215048</t>
  </si>
  <si>
    <t>931A04SCJ/HW-ONU0982</t>
  </si>
  <si>
    <t>000001215060</t>
  </si>
  <si>
    <t>931A04SCJ/HW-ONU0983</t>
  </si>
  <si>
    <t>000001215072</t>
  </si>
  <si>
    <t>931A04SCJ/HW-ONU0984</t>
  </si>
  <si>
    <t>000001215084</t>
  </si>
  <si>
    <t>931A04SCJ/HW-ONU0986</t>
  </si>
  <si>
    <t>000001211321</t>
  </si>
  <si>
    <t>931A04CGYI/HW-ONU0235</t>
  </si>
  <si>
    <t>000001211335</t>
  </si>
  <si>
    <t>931A04CGYI/HW-ONU1617</t>
  </si>
  <si>
    <t>000001211360</t>
  </si>
  <si>
    <t>931A04FLL/HW-ONU0551</t>
  </si>
  <si>
    <t>000001211497</t>
  </si>
  <si>
    <t>931A04CGYI/HW-ONU0196</t>
  </si>
  <si>
    <t>000001211509</t>
  </si>
  <si>
    <t>931A04CGYI/HW-ONU0234</t>
  </si>
  <si>
    <t>000001211557</t>
  </si>
  <si>
    <t>931A04CGYI/HW-ONU0195</t>
  </si>
  <si>
    <t>000001398513</t>
  </si>
  <si>
    <t>931A12TJZ/HW-ONU0283(QQY)</t>
  </si>
  <si>
    <t>810E</t>
  </si>
  <si>
    <t>000001398521</t>
  </si>
  <si>
    <t>931A12TJZ/HW-ONU0284(QQY)</t>
  </si>
  <si>
    <t>000001398849</t>
  </si>
  <si>
    <t>931A12YTA/HW-ONU0751</t>
  </si>
  <si>
    <t>000001398855</t>
  </si>
  <si>
    <t>931A12YTA/HW-ONU0746</t>
  </si>
  <si>
    <t>000001398861</t>
  </si>
  <si>
    <t>931A12YTA/HW-ONU0764</t>
  </si>
  <si>
    <t>000001398878</t>
  </si>
  <si>
    <t>931A12YTA/HW-ONU0750</t>
  </si>
  <si>
    <t>000001398903</t>
  </si>
  <si>
    <t>931A12YTA/HW-ONU0741</t>
  </si>
  <si>
    <t>000001398912</t>
  </si>
  <si>
    <t>931A12YTA/HW-ONU0772</t>
  </si>
  <si>
    <t>000001398920</t>
  </si>
  <si>
    <t>931A12YTA/HW-ONU0742</t>
  </si>
  <si>
    <t>000001398929</t>
  </si>
  <si>
    <t>931A12YTA/HW-ONU0753</t>
  </si>
  <si>
    <t>000001076178</t>
  </si>
  <si>
    <t>931A03XXHU/HW-ONU0998</t>
  </si>
  <si>
    <t>000001076277</t>
  </si>
  <si>
    <t>931A03MTA/HW-ONU0480</t>
  </si>
  <si>
    <t>000001215340</t>
  </si>
  <si>
    <t>931A04SCJ/HW-ONU0987</t>
  </si>
  <si>
    <t>000001216160</t>
  </si>
  <si>
    <t>931A04SCJ/HW-ONU1108</t>
  </si>
  <si>
    <t>000001216175</t>
  </si>
  <si>
    <t>931A04SCJ/HW-ONU1109</t>
  </si>
  <si>
    <t>000001216186</t>
  </si>
  <si>
    <t>931A04SCJ/HW-ONU1110</t>
  </si>
  <si>
    <t>000001216201</t>
  </si>
  <si>
    <t>931A04SCJ/HW-ONU1111</t>
  </si>
  <si>
    <t>000001216383</t>
  </si>
  <si>
    <t>931A04SCJ/HW-ONU1106</t>
  </si>
  <si>
    <t>000001093023</t>
  </si>
  <si>
    <t>931A03XXYV/HW-ONU0006</t>
  </si>
  <si>
    <t>000001093036</t>
  </si>
  <si>
    <t>931A03XXYV/HW-ONU0007</t>
  </si>
  <si>
    <t>000001093047</t>
  </si>
  <si>
    <t>931A03XXYV/HW-ONU0008</t>
  </si>
  <si>
    <t>000001093058</t>
  </si>
  <si>
    <t>931A03XXYV/HW-ONU0009</t>
  </si>
  <si>
    <t>000001093069</t>
  </si>
  <si>
    <t>931A03XXYV/HW-ONU0010</t>
  </si>
  <si>
    <t>000001091763</t>
  </si>
  <si>
    <t>931A03MTA/HW-ONU0466</t>
  </si>
  <si>
    <t>000001093083</t>
  </si>
  <si>
    <t>931A03XXYV/HW-ONU0012</t>
  </si>
  <si>
    <t>000001093097</t>
  </si>
  <si>
    <t>931A03XXYV/HW-ONU0013</t>
  </si>
  <si>
    <t>000001093107</t>
  </si>
  <si>
    <t>931A03XXYV/HW-ONU0014</t>
  </si>
  <si>
    <t>000001093119</t>
  </si>
  <si>
    <t>931A03XXYV/HW-ONU0015</t>
  </si>
  <si>
    <t>000001092409</t>
  </si>
  <si>
    <t>931A03XXHU/HW-ONU0965</t>
  </si>
  <si>
    <t>000001092423</t>
  </si>
  <si>
    <t>931A03QLH/HW-ONU0828</t>
  </si>
  <si>
    <t>000001092089</t>
  </si>
  <si>
    <t>931A03QLH/HW-ONU1032</t>
  </si>
  <si>
    <t>000001399940</t>
  </si>
  <si>
    <t>931A12WYL/HW-ONU0321</t>
  </si>
  <si>
    <t>000001399947</t>
  </si>
  <si>
    <t>931A12WYL/HW-ONU0324</t>
  </si>
  <si>
    <t>000001400271</t>
  </si>
  <si>
    <t>931A12WYL/HW-ONU0316</t>
  </si>
  <si>
    <t>000001227295</t>
  </si>
  <si>
    <t>931A04SCJ/HW-ONU0878</t>
  </si>
  <si>
    <t>000001401222</t>
  </si>
  <si>
    <t>931A12WYL/HW-ONU0351</t>
  </si>
  <si>
    <t>000001401230</t>
  </si>
  <si>
    <t>931A12WYL/HW-ONU0356</t>
  </si>
  <si>
    <t>000001384351</t>
  </si>
  <si>
    <t>931A12WYL/HW-ONU0447</t>
  </si>
  <si>
    <t>000001109452</t>
  </si>
  <si>
    <t>931A03MTA/HW-ONU0468</t>
  </si>
  <si>
    <t>000001109468</t>
  </si>
  <si>
    <t>931A03MTA/HW-ONU0471</t>
  </si>
  <si>
    <t>000001109484</t>
  </si>
  <si>
    <t>931A03MTA/HW-ONU0473</t>
  </si>
  <si>
    <t>000001109500</t>
  </si>
  <si>
    <t>931A03MTA/HW-ONU0474</t>
  </si>
  <si>
    <t>000001109517</t>
  </si>
  <si>
    <t>931A03MTA/HW-ONU0478</t>
  </si>
  <si>
    <t>000001107576</t>
  </si>
  <si>
    <t>931A03YJPI/HW-ONU0010</t>
  </si>
  <si>
    <t>000001115487</t>
  </si>
  <si>
    <t>931A03XXHU/HW-ONU1267</t>
  </si>
  <si>
    <t>000001393899</t>
  </si>
  <si>
    <t>931A12YTA/HW-ONU0715</t>
  </si>
  <si>
    <t>000001394689</t>
  </si>
  <si>
    <t>931A12XGCH/HW-ONU0186</t>
  </si>
  <si>
    <t>000001394699</t>
  </si>
  <si>
    <t>931A12XGCH/HW-ONU0187</t>
  </si>
  <si>
    <t>000001394413</t>
  </si>
  <si>
    <t>931A12WYL/HW-ONU0315</t>
  </si>
  <si>
    <t>000001394455</t>
  </si>
  <si>
    <t>931A12WYL/HW-ONU0360</t>
  </si>
  <si>
    <t>000001393907</t>
  </si>
  <si>
    <t>931A12YTA/HW-ONU0718</t>
  </si>
  <si>
    <t>000001394010</t>
  </si>
  <si>
    <t>931A12YTA/HW-ONU0706</t>
  </si>
  <si>
    <t>000000629566</t>
  </si>
  <si>
    <t>防火酚醛板风道</t>
  </si>
  <si>
    <t>定制</t>
  </si>
  <si>
    <t>风道</t>
  </si>
  <si>
    <t>空调-风机盘管</t>
  </si>
  <si>
    <t>铁皮2吨</t>
  </si>
  <si>
    <t>四川省通信产业服务有限公司科技分公司</t>
  </si>
  <si>
    <t>套</t>
  </si>
  <si>
    <t>空调电源设备</t>
  </si>
  <si>
    <t>000000632701</t>
  </si>
  <si>
    <t>冷冻水型机房专用空调（下送风）</t>
  </si>
  <si>
    <t>P2050FC2MS1R</t>
  </si>
  <si>
    <t>空调</t>
  </si>
  <si>
    <t>普通空调-普通空调机</t>
  </si>
  <si>
    <t xml:space="preserve">8CU08ZEBTAX </t>
  </si>
  <si>
    <t>佳力图</t>
  </si>
  <si>
    <t>450KG</t>
  </si>
  <si>
    <t>000000632714</t>
  </si>
  <si>
    <t>000000636854</t>
  </si>
  <si>
    <t>双冷源机房专用空调</t>
  </si>
  <si>
    <t>Pex2-3080UA1-T</t>
  </si>
  <si>
    <t>000000684667</t>
  </si>
  <si>
    <t>盐场堡PG01/盐场堡油机发电机组系统/1号外置式控制屏</t>
  </si>
  <si>
    <t>非标</t>
  </si>
  <si>
    <t>电源低压屏</t>
  </si>
  <si>
    <t>交流配电柜</t>
  </si>
  <si>
    <t>/</t>
  </si>
  <si>
    <t>未知</t>
  </si>
  <si>
    <t>面</t>
  </si>
  <si>
    <t>000000685393</t>
  </si>
  <si>
    <t>东岗镇PP01/东岗镇低压配电系统/1号市电油机转换屏</t>
  </si>
  <si>
    <t>DPQ380/200AI</t>
  </si>
  <si>
    <t>武汉通信电源厂</t>
  </si>
  <si>
    <t>空柜</t>
  </si>
  <si>
    <t>000000681513</t>
  </si>
  <si>
    <t>盐场堡PP01/盐场堡高压室低压变配电系统/1号市电/油机切换屏</t>
  </si>
  <si>
    <t>DPQ380V/200A</t>
  </si>
  <si>
    <t>苏州恒信通信设备厂</t>
  </si>
  <si>
    <t>000000782949</t>
  </si>
  <si>
    <t>雁滩PY01/雁滩二枢纽油机房油机发电机组系统/1号发电机</t>
  </si>
  <si>
    <t>CATETPIILLAR    EMCPII6</t>
  </si>
  <si>
    <t>卡特柴油发电机组</t>
  </si>
  <si>
    <t>油机发电设备-固定式柴油发电机组</t>
  </si>
  <si>
    <t>卡特彼勒</t>
  </si>
  <si>
    <t>000000782230</t>
  </si>
  <si>
    <t>雁滩PY01/雁滩二枢纽油机房油机发电机组系统/3号发电机</t>
  </si>
  <si>
    <t>000000783377</t>
  </si>
  <si>
    <t>雁滩PY01/雁滩二枢纽油机房油机发电机组系统/2号发电机</t>
  </si>
  <si>
    <t>000000782213</t>
  </si>
  <si>
    <t>雁滩PP01/雁滩二楼油机房1号油机发电机组系统/2号油机控制屏</t>
  </si>
  <si>
    <t>3516</t>
  </si>
  <si>
    <t>油机配电控制屏</t>
  </si>
  <si>
    <t>交流配电屏</t>
  </si>
  <si>
    <t>柜内双开关</t>
  </si>
  <si>
    <t>000000782246</t>
  </si>
  <si>
    <t>雁滩PP01/雁滩二楼油机房1号油机发电机组系统/3号油机出线屏</t>
  </si>
  <si>
    <t>油机配电出线屏</t>
  </si>
  <si>
    <t>000000782298</t>
  </si>
  <si>
    <t>雁滩PP01/雁滩二楼油机房1号油机发电机组系统/1号油机并机屏</t>
  </si>
  <si>
    <t>油机配电并机屏</t>
  </si>
  <si>
    <t>发电机保护测控柜</t>
  </si>
  <si>
    <t>000000782383</t>
  </si>
  <si>
    <t>雁滩PP01/雁滩二楼油机房1号油机发电机组系统/1号油位显示屏</t>
  </si>
  <si>
    <t>低压配电柜</t>
  </si>
  <si>
    <t>柜内4个小型断路器</t>
  </si>
  <si>
    <t>000000782874</t>
  </si>
  <si>
    <t>雁滩PP01/雁滩二楼油机房1号油机发电机组系统/2号油机出线屏</t>
  </si>
  <si>
    <t>PLC 控制与并联柜</t>
  </si>
  <si>
    <t>000000782964</t>
  </si>
  <si>
    <t>雁滩PP01/雁滩二楼油机房1号油机发电机组系统/1号油机出线屏</t>
  </si>
  <si>
    <t>柜内单开关</t>
  </si>
  <si>
    <t>000000782979</t>
  </si>
  <si>
    <t>雁滩PP01/雁滩二楼油机房1号油机发电机组系统/1号油机控制屏</t>
  </si>
  <si>
    <t>摄像头勘察核实确认表</t>
  </si>
  <si>
    <t>名称</t>
  </si>
  <si>
    <t>厂家</t>
  </si>
  <si>
    <t>规格</t>
  </si>
  <si>
    <t>海康卫视</t>
  </si>
  <si>
    <t>中星</t>
  </si>
  <si>
    <t>其中一个空壳</t>
  </si>
  <si>
    <t>完整的有8个，其余均残缺</t>
  </si>
  <si>
    <t>完整的有3个，其余均残缺</t>
  </si>
  <si>
    <t>企业现场核查人员：</t>
  </si>
  <si>
    <t>评估人员：</t>
  </si>
  <si>
    <t>对应实物名称</t>
  </si>
  <si>
    <t>对应实物规格型号</t>
  </si>
  <si>
    <t>存放位置</t>
  </si>
  <si>
    <t>1.000</t>
  </si>
  <si>
    <t>0.333</t>
  </si>
  <si>
    <t>中星SVAC摄像头</t>
  </si>
  <si>
    <t>深圳迪威乐</t>
  </si>
  <si>
    <t>136.000</t>
  </si>
  <si>
    <t>海康威视（上海贝尔）</t>
  </si>
  <si>
    <t>上海贝尔股份有限公司</t>
  </si>
  <si>
    <t>华为软件技术有限公司</t>
  </si>
  <si>
    <t>15.000</t>
  </si>
  <si>
    <t>浙江大华</t>
  </si>
  <si>
    <t>9.000</t>
  </si>
  <si>
    <t>艾默生网络能源有限公司</t>
  </si>
  <si>
    <t>1600KW</t>
  </si>
  <si>
    <t>配电柜</t>
  </si>
  <si>
    <t>油位配电显示屏</t>
  </si>
  <si>
    <t>报废资产勘察明细表</t>
  </si>
  <si>
    <t>GOUBc</t>
  </si>
  <si>
    <t>领勘人员：</t>
  </si>
  <si>
    <t>勘察日期：</t>
  </si>
  <si>
    <t>在建工程类别</t>
  </si>
  <si>
    <t>在建工程-建筑安装工程</t>
  </si>
  <si>
    <t>在建工程-在安装设备工程</t>
  </si>
  <si>
    <t>在建工程-其他工程</t>
  </si>
  <si>
    <t>土建工程名称
和位置或坐落</t>
  </si>
  <si>
    <t>开工
年月</t>
  </si>
  <si>
    <t>预计完
工年月</t>
  </si>
  <si>
    <t>付款
进度</t>
  </si>
  <si>
    <t>形象
进度</t>
  </si>
  <si>
    <t>预计总价</t>
  </si>
  <si>
    <t>在安装设备工程名称</t>
  </si>
  <si>
    <t>规格
型号</t>
  </si>
  <si>
    <t>设备</t>
  </si>
  <si>
    <t>安装</t>
  </si>
  <si>
    <t>工程名称及规格型号</t>
  </si>
  <si>
    <t>无形资产类别</t>
  </si>
  <si>
    <t>无形资产-土地使用权</t>
  </si>
  <si>
    <t>无形资产-其他无形资产</t>
  </si>
  <si>
    <t>土地使用权名称
土地使用权证号</t>
  </si>
  <si>
    <t>宗地号</t>
  </si>
  <si>
    <t>取得
日期</t>
  </si>
  <si>
    <t>到期
日期</t>
  </si>
  <si>
    <t>用途</t>
  </si>
  <si>
    <t>使用
年限</t>
  </si>
  <si>
    <t>使用面积</t>
  </si>
  <si>
    <t>容积
率</t>
  </si>
  <si>
    <t>建筑面积</t>
  </si>
  <si>
    <t>无形资产类别
无形资产名称</t>
  </si>
  <si>
    <t>版本号
产权号</t>
  </si>
  <si>
    <t>预计使
用年限</t>
  </si>
  <si>
    <t>原始取</t>
  </si>
  <si>
    <t>得价款</t>
  </si>
  <si>
    <t>开发支出项目或内容</t>
  </si>
  <si>
    <t>预计成
果类别</t>
  </si>
  <si>
    <t>商誉摘要</t>
  </si>
  <si>
    <t>形成日期</t>
  </si>
  <si>
    <t>长期待摊项目或内容</t>
  </si>
  <si>
    <t>原始金额</t>
  </si>
  <si>
    <t>预计摊</t>
  </si>
  <si>
    <t>摊销起</t>
  </si>
  <si>
    <t>销期限</t>
  </si>
  <si>
    <t>始年月</t>
  </si>
  <si>
    <t>递延项目或内容</t>
  </si>
  <si>
    <t>计量</t>
  </si>
  <si>
    <t>年月</t>
  </si>
  <si>
    <t>其他非流动资产名称或内容</t>
  </si>
  <si>
    <t>类别说明</t>
  </si>
  <si>
    <t>贷款银行/机构</t>
  </si>
  <si>
    <t>借款日期</t>
  </si>
  <si>
    <t>还款日期</t>
  </si>
  <si>
    <t>金融负债名称</t>
  </si>
  <si>
    <t>收款人/债权人</t>
  </si>
  <si>
    <t>债权人名称</t>
  </si>
  <si>
    <t>经济内容</t>
  </si>
  <si>
    <t>应付日期</t>
  </si>
  <si>
    <t>职员/职员类别</t>
  </si>
  <si>
    <t>薪酬类别</t>
  </si>
  <si>
    <t>薪酬期间</t>
  </si>
  <si>
    <t>税费收取机关名称</t>
  </si>
  <si>
    <t>税费类别</t>
  </si>
  <si>
    <t>所属期间</t>
  </si>
  <si>
    <t>持有待售负债名称</t>
  </si>
  <si>
    <t>内容摘要</t>
  </si>
  <si>
    <t>负债项目或名称</t>
  </si>
  <si>
    <t>利率</t>
  </si>
  <si>
    <t>债券名称/债券持有人</t>
  </si>
  <si>
    <t>债券类别</t>
  </si>
  <si>
    <t>发行日期</t>
  </si>
  <si>
    <t>还债日期</t>
  </si>
  <si>
    <t>租赁项目名称/出租人</t>
  </si>
  <si>
    <t>项目摘要</t>
  </si>
  <si>
    <t>日期</t>
  </si>
  <si>
    <t>债权人名称/应收单位</t>
  </si>
  <si>
    <t>内容</t>
  </si>
  <si>
    <t>预计负债项目名称</t>
  </si>
  <si>
    <t>计提日期</t>
  </si>
  <si>
    <t>递延收益项目名称</t>
  </si>
  <si>
    <t>收益类别</t>
  </si>
  <si>
    <t>收益日期</t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</si>
</sst>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#,##0.00_ "/>
    <numFmt numFmtId="178" formatCode="yyyy/mm/dd"/>
    <numFmt numFmtId="179" formatCode="#,##0.00_);[Red]\(#,##0.00\)"/>
    <numFmt numFmtId="180" formatCode="yyyy/mm/dd;@"/>
    <numFmt numFmtId="181" formatCode="#,##0_ "/>
  </numFmts>
  <fonts count="8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FangSong"/>
      <charset val="134"/>
    </font>
    <font>
      <sz val="11"/>
      <color theme="1"/>
      <name val="FangSong"/>
      <charset val="134"/>
    </font>
    <font>
      <sz val="10"/>
      <color theme="1"/>
      <name val="FangSong"/>
      <charset val="134"/>
    </font>
    <font>
      <sz val="12"/>
      <color theme="1"/>
      <name val="FangSong"/>
      <charset val="134"/>
    </font>
    <font>
      <sz val="10"/>
      <name val="仿宋"/>
      <charset val="134"/>
    </font>
    <font>
      <sz val="9"/>
      <color theme="1"/>
      <name val="Arial Narrow"/>
      <charset val="134"/>
    </font>
    <font>
      <sz val="9"/>
      <color theme="1"/>
      <name val="FangSong"/>
      <charset val="134"/>
    </font>
    <font>
      <sz val="9"/>
      <name val="Arial Narrow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b/>
      <sz val="9"/>
      <name val="仿宋"/>
      <charset val="134"/>
    </font>
    <font>
      <sz val="9"/>
      <color theme="1"/>
      <name val="等线"/>
      <charset val="134"/>
      <scheme val="minor"/>
    </font>
    <font>
      <sz val="9"/>
      <name val="FangSong"/>
      <charset val="134"/>
    </font>
    <font>
      <b/>
      <sz val="9"/>
      <name val="Arial Narrow"/>
      <charset val="134"/>
    </font>
    <font>
      <b/>
      <sz val="11"/>
      <color rgb="FFFF0000"/>
      <name val="Arial Narrow"/>
      <charset val="134"/>
    </font>
    <font>
      <sz val="10"/>
      <color theme="1"/>
      <name val="Arial Narrow"/>
      <charset val="134"/>
    </font>
    <font>
      <b/>
      <sz val="9"/>
      <color theme="1"/>
      <name val="Arial Narrow"/>
      <charset val="134"/>
    </font>
    <font>
      <sz val="12"/>
      <color theme="1"/>
      <name val="华文仿宋"/>
      <charset val="134"/>
    </font>
    <font>
      <sz val="9"/>
      <name val="华文仿宋"/>
      <charset val="134"/>
    </font>
    <font>
      <sz val="9"/>
      <color theme="1"/>
      <name val="宋体"/>
      <charset val="134"/>
    </font>
    <font>
      <sz val="11"/>
      <color theme="1"/>
      <name val="Arial Narrow"/>
      <charset val="134"/>
    </font>
    <font>
      <b/>
      <sz val="11"/>
      <color theme="1"/>
      <name val="FangSong"/>
      <charset val="134"/>
    </font>
    <font>
      <sz val="10"/>
      <name val="华文仿宋"/>
      <charset val="134"/>
    </font>
    <font>
      <b/>
      <sz val="9"/>
      <color theme="1"/>
      <name val="FangSong"/>
      <charset val="134"/>
    </font>
    <font>
      <sz val="16"/>
      <color theme="1"/>
      <name val="等线"/>
      <charset val="134"/>
      <scheme val="minor"/>
    </font>
    <font>
      <sz val="8"/>
      <name val="华文仿宋"/>
      <charset val="134"/>
    </font>
    <font>
      <b/>
      <sz val="9"/>
      <color theme="1"/>
      <name val="仿宋"/>
      <charset val="134"/>
    </font>
    <font>
      <sz val="12"/>
      <name val="仿宋"/>
      <charset val="134"/>
    </font>
    <font>
      <b/>
      <sz val="10"/>
      <name val="仿宋"/>
      <charset val="134"/>
    </font>
    <font>
      <sz val="10"/>
      <name val="Arial Narrow"/>
      <charset val="134"/>
    </font>
    <font>
      <sz val="10"/>
      <color theme="1"/>
      <name val="仿宋"/>
      <charset val="134"/>
    </font>
    <font>
      <sz val="10"/>
      <color theme="1"/>
      <name val="华文仿宋"/>
      <charset val="134"/>
    </font>
    <font>
      <b/>
      <sz val="10"/>
      <color theme="1"/>
      <name val="华文仿宋"/>
      <charset val="134"/>
    </font>
    <font>
      <b/>
      <sz val="11"/>
      <color rgb="FFC00000"/>
      <name val="华文楷体"/>
      <charset val="134"/>
    </font>
    <font>
      <sz val="12"/>
      <color theme="1"/>
      <name val="华文中宋"/>
      <charset val="134"/>
    </font>
    <font>
      <b/>
      <sz val="20"/>
      <color theme="1"/>
      <name val="华文仿宋"/>
      <charset val="134"/>
    </font>
    <font>
      <b/>
      <sz val="36"/>
      <color theme="1"/>
      <name val="华文仿宋"/>
      <charset val="134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b/>
      <sz val="18"/>
      <color theme="1"/>
      <name val="华文仿宋"/>
      <charset val="134"/>
    </font>
    <font>
      <sz val="11"/>
      <color theme="1"/>
      <name val="楷体"/>
      <charset val="134"/>
    </font>
    <font>
      <b/>
      <sz val="16"/>
      <color rgb="FFC00000"/>
      <name val="KaiTi"/>
      <charset val="134"/>
    </font>
    <font>
      <b/>
      <sz val="11"/>
      <color rgb="FFFF0000"/>
      <name val="KaiTi"/>
      <charset val="134"/>
    </font>
    <font>
      <b/>
      <sz val="12"/>
      <color rgb="FFFF0000"/>
      <name val="KaiTi"/>
      <charset val="134"/>
    </font>
    <font>
      <b/>
      <sz val="11"/>
      <color rgb="FF7030A0"/>
      <name val="KaiTi"/>
      <charset val="134"/>
    </font>
    <font>
      <sz val="9"/>
      <color rgb="FFC00000"/>
      <name val="FangSong"/>
      <charset val="134"/>
    </font>
    <font>
      <b/>
      <sz val="11"/>
      <color rgb="FFC00000"/>
      <name val="FangSong"/>
      <charset val="134"/>
    </font>
    <font>
      <sz val="9"/>
      <color rgb="FF002060"/>
      <name val="FangSong"/>
      <charset val="134"/>
    </font>
    <font>
      <sz val="10"/>
      <color theme="1"/>
      <name val="楷体"/>
      <charset val="134"/>
    </font>
    <font>
      <b/>
      <sz val="11"/>
      <color theme="7" tint="-0.249977111117893"/>
      <name val="FangSong"/>
      <charset val="134"/>
    </font>
    <font>
      <b/>
      <sz val="11"/>
      <color rgb="FFFF0000"/>
      <name val="FangSong"/>
      <charset val="134"/>
    </font>
    <font>
      <b/>
      <sz val="10"/>
      <color rgb="FFFF0000"/>
      <name val="FangSong"/>
      <charset val="134"/>
    </font>
    <font>
      <b/>
      <sz val="10"/>
      <color rgb="FFFF0000"/>
      <name val="楷体"/>
      <charset val="134"/>
    </font>
    <font>
      <b/>
      <sz val="18"/>
      <color rgb="FFC00000"/>
      <name val="FangSong"/>
      <charset val="134"/>
    </font>
    <font>
      <sz val="11"/>
      <color rgb="FFC0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C00000"/>
      <name val="KaiTi"/>
      <charset val="134"/>
    </font>
    <font>
      <sz val="11"/>
      <color theme="4" tint="-0.499984740745262"/>
      <name val="等线"/>
      <charset val="134"/>
      <scheme val="minor"/>
    </font>
    <font>
      <sz val="11"/>
      <color theme="4" tint="-0.499984740745262"/>
      <name val="KaiTi"/>
      <charset val="134"/>
    </font>
    <font>
      <sz val="11"/>
      <color rgb="FFFF0000"/>
      <name val="KaiT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vertAlign val="superscript"/>
      <sz val="10"/>
      <color theme="1"/>
      <name val="FangSong"/>
      <charset val="134"/>
    </font>
    <font>
      <b/>
      <sz val="12"/>
      <color indexed="10"/>
      <name val="楷体"/>
      <charset val="134"/>
    </font>
    <font>
      <sz val="12"/>
      <color indexed="10"/>
      <name val="楷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13" borderId="93" applyNumberFormat="0" applyFon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94" applyNumberFormat="0" applyFill="0" applyAlignment="0" applyProtection="0">
      <alignment vertical="center"/>
    </xf>
    <xf numFmtId="0" fontId="68" fillId="0" borderId="94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14" borderId="96" applyNumberFormat="0" applyAlignment="0" applyProtection="0">
      <alignment vertical="center"/>
    </xf>
    <xf numFmtId="0" fontId="71" fillId="15" borderId="97" applyNumberFormat="0" applyAlignment="0" applyProtection="0">
      <alignment vertical="center"/>
    </xf>
    <xf numFmtId="0" fontId="72" fillId="15" borderId="96" applyNumberFormat="0" applyAlignment="0" applyProtection="0">
      <alignment vertical="center"/>
    </xf>
    <xf numFmtId="0" fontId="73" fillId="16" borderId="98" applyNumberFormat="0" applyAlignment="0" applyProtection="0">
      <alignment vertical="center"/>
    </xf>
    <xf numFmtId="0" fontId="74" fillId="0" borderId="99" applyNumberFormat="0" applyFill="0" applyAlignment="0" applyProtection="0">
      <alignment vertical="center"/>
    </xf>
    <xf numFmtId="0" fontId="75" fillId="0" borderId="100" applyNumberFormat="0" applyFill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7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80" fillId="21" borderId="0" applyNumberFormat="0" applyBorder="0" applyAlignment="0" applyProtection="0">
      <alignment vertical="center"/>
    </xf>
    <xf numFmtId="0" fontId="80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80" fillId="25" borderId="0" applyNumberFormat="0" applyBorder="0" applyAlignment="0" applyProtection="0">
      <alignment vertical="center"/>
    </xf>
    <xf numFmtId="0" fontId="80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29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80" fillId="32" borderId="0" applyNumberFormat="0" applyBorder="0" applyAlignment="0" applyProtection="0">
      <alignment vertical="center"/>
    </xf>
    <xf numFmtId="0" fontId="80" fillId="33" borderId="0" applyNumberFormat="0" applyBorder="0" applyAlignment="0" applyProtection="0">
      <alignment vertical="center"/>
    </xf>
    <xf numFmtId="0" fontId="79" fillId="34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80" fillId="36" borderId="0" applyNumberFormat="0" applyBorder="0" applyAlignment="0" applyProtection="0">
      <alignment vertical="center"/>
    </xf>
    <xf numFmtId="0" fontId="80" fillId="37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9" fillId="39" borderId="0" applyNumberFormat="0" applyBorder="0" applyAlignment="0" applyProtection="0">
      <alignment vertical="center"/>
    </xf>
    <xf numFmtId="0" fontId="80" fillId="40" borderId="0" applyNumberFormat="0" applyBorder="0" applyAlignment="0" applyProtection="0">
      <alignment vertical="center"/>
    </xf>
    <xf numFmtId="0" fontId="80" fillId="41" borderId="0" applyNumberFormat="0" applyBorder="0" applyAlignment="0" applyProtection="0">
      <alignment vertical="center"/>
    </xf>
    <xf numFmtId="0" fontId="79" fillId="42" borderId="0" applyNumberFormat="0" applyBorder="0" applyAlignment="0" applyProtection="0">
      <alignment vertical="center"/>
    </xf>
    <xf numFmtId="0" fontId="81" fillId="0" borderId="0">
      <alignment vertical="center"/>
    </xf>
  </cellStyleXfs>
  <cellXfs count="5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6" fillId="2" borderId="3" xfId="49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8" fillId="2" borderId="8" xfId="0" applyNumberFormat="1" applyFont="1" applyFill="1" applyBorder="1">
      <alignment vertical="center"/>
    </xf>
    <xf numFmtId="176" fontId="8" fillId="2" borderId="8" xfId="0" applyNumberFormat="1" applyFont="1" applyFill="1" applyBorder="1">
      <alignment vertical="center"/>
    </xf>
    <xf numFmtId="49" fontId="8" fillId="2" borderId="8" xfId="0" applyNumberFormat="1" applyFont="1" applyFill="1" applyBorder="1" applyAlignment="1">
      <alignment horizontal="center" vertical="center"/>
    </xf>
    <xf numFmtId="177" fontId="9" fillId="2" borderId="9" xfId="49" applyNumberFormat="1" applyFont="1" applyFill="1" applyBorder="1">
      <alignment vertical="center"/>
    </xf>
    <xf numFmtId="177" fontId="9" fillId="0" borderId="7" xfId="49" applyNumberFormat="1" applyFont="1" applyBorder="1">
      <alignment vertical="center"/>
    </xf>
    <xf numFmtId="177" fontId="9" fillId="0" borderId="8" xfId="49" applyNumberFormat="1" applyFont="1" applyBorder="1">
      <alignment vertical="center"/>
    </xf>
    <xf numFmtId="0" fontId="10" fillId="2" borderId="7" xfId="49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0" fontId="11" fillId="2" borderId="7" xfId="49" applyFont="1" applyFill="1" applyBorder="1" applyAlignment="1">
      <alignment horizontal="left" vertical="center"/>
    </xf>
    <xf numFmtId="0" fontId="12" fillId="2" borderId="10" xfId="49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77" fontId="9" fillId="2" borderId="13" xfId="49" applyNumberFormat="1" applyFont="1" applyFill="1" applyBorder="1">
      <alignment vertical="center"/>
    </xf>
    <xf numFmtId="177" fontId="9" fillId="0" borderId="10" xfId="49" applyNumberFormat="1" applyFont="1" applyBorder="1">
      <alignment vertical="center"/>
    </xf>
    <xf numFmtId="177" fontId="9" fillId="0" borderId="11" xfId="49" applyNumberFormat="1" applyFont="1" applyBorder="1">
      <alignment vertical="center"/>
    </xf>
    <xf numFmtId="0" fontId="13" fillId="0" borderId="0" xfId="0" applyFont="1">
      <alignment vertical="center"/>
    </xf>
    <xf numFmtId="0" fontId="8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9" fillId="0" borderId="8" xfId="49" applyNumberFormat="1" applyFont="1" applyBorder="1">
      <alignment vertical="center"/>
    </xf>
    <xf numFmtId="10" fontId="14" fillId="0" borderId="16" xfId="49" applyNumberFormat="1" applyFont="1" applyBorder="1">
      <alignment vertical="center"/>
    </xf>
    <xf numFmtId="177" fontId="9" fillId="0" borderId="17" xfId="49" applyNumberFormat="1" applyFont="1" applyBorder="1">
      <alignment vertical="center"/>
    </xf>
    <xf numFmtId="10" fontId="9" fillId="0" borderId="11" xfId="49" applyNumberFormat="1" applyFont="1" applyBorder="1">
      <alignment vertical="center"/>
    </xf>
    <xf numFmtId="10" fontId="14" fillId="0" borderId="18" xfId="49" applyNumberFormat="1" applyFont="1" applyBorder="1">
      <alignment vertical="center"/>
    </xf>
    <xf numFmtId="177" fontId="15" fillId="3" borderId="17" xfId="49" applyNumberFormat="1" applyFont="1" applyFill="1" applyBorder="1">
      <alignment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9" fontId="7" fillId="2" borderId="8" xfId="0" applyNumberFormat="1" applyFont="1" applyFill="1" applyBorder="1">
      <alignment vertical="center"/>
    </xf>
    <xf numFmtId="178" fontId="7" fillId="4" borderId="8" xfId="0" applyNumberFormat="1" applyFont="1" applyFill="1" applyBorder="1" applyAlignment="1">
      <alignment horizontal="center" vertical="center"/>
    </xf>
    <xf numFmtId="10" fontId="7" fillId="4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9" xfId="49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10" fontId="9" fillId="0" borderId="16" xfId="49" applyNumberFormat="1" applyFont="1" applyBorder="1">
      <alignment vertical="center"/>
    </xf>
    <xf numFmtId="0" fontId="18" fillId="2" borderId="11" xfId="0" applyFont="1" applyFill="1" applyBorder="1" applyAlignment="1">
      <alignment horizontal="center" vertical="center"/>
    </xf>
    <xf numFmtId="177" fontId="15" fillId="2" borderId="13" xfId="49" applyNumberFormat="1" applyFont="1" applyFill="1" applyBorder="1">
      <alignment vertical="center"/>
    </xf>
    <xf numFmtId="177" fontId="15" fillId="0" borderId="11" xfId="49" applyNumberFormat="1" applyFont="1" applyBorder="1">
      <alignment vertical="center"/>
    </xf>
    <xf numFmtId="10" fontId="15" fillId="0" borderId="18" xfId="49" applyNumberFormat="1" applyFont="1" applyBorder="1">
      <alignment vertical="center"/>
    </xf>
    <xf numFmtId="176" fontId="7" fillId="2" borderId="8" xfId="0" applyNumberFormat="1" applyFont="1" applyFill="1" applyBorder="1">
      <alignment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11" fillId="2" borderId="7" xfId="49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177" fontId="15" fillId="0" borderId="10" xfId="49" applyNumberFormat="1" applyFont="1" applyBorder="1">
      <alignment vertical="center"/>
    </xf>
    <xf numFmtId="0" fontId="19" fillId="4" borderId="1" xfId="0" applyFont="1" applyFill="1" applyBorder="1" applyAlignment="1">
      <alignment horizontal="centerContinuous" vertical="center"/>
    </xf>
    <xf numFmtId="0" fontId="19" fillId="4" borderId="2" xfId="0" applyFont="1" applyFill="1" applyBorder="1" applyAlignment="1">
      <alignment horizontal="centerContinuous" vertical="center"/>
    </xf>
    <xf numFmtId="0" fontId="19" fillId="0" borderId="1" xfId="0" applyFont="1" applyBorder="1" applyAlignment="1">
      <alignment horizontal="centerContinuous" vertical="center"/>
    </xf>
    <xf numFmtId="0" fontId="19" fillId="0" borderId="2" xfId="0" applyFont="1" applyBorder="1" applyAlignment="1">
      <alignment horizontal="centerContinuous" vertical="center"/>
    </xf>
    <xf numFmtId="0" fontId="19" fillId="0" borderId="14" xfId="0" applyFont="1" applyBorder="1" applyAlignment="1">
      <alignment horizontal="centerContinuous" vertical="center"/>
    </xf>
    <xf numFmtId="0" fontId="6" fillId="4" borderId="3" xfId="49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4" borderId="19" xfId="49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vertical="center" wrapText="1"/>
    </xf>
    <xf numFmtId="179" fontId="9" fillId="4" borderId="8" xfId="49" applyNumberFormat="1" applyFont="1" applyFill="1" applyBorder="1">
      <alignment vertical="center"/>
    </xf>
    <xf numFmtId="10" fontId="20" fillId="0" borderId="22" xfId="49" applyNumberFormat="1" applyFont="1" applyBorder="1" applyAlignment="1">
      <alignment horizontal="center" vertical="center"/>
    </xf>
    <xf numFmtId="177" fontId="9" fillId="0" borderId="9" xfId="49" applyNumberFormat="1" applyFont="1" applyBorder="1">
      <alignment vertical="center"/>
    </xf>
    <xf numFmtId="0" fontId="7" fillId="4" borderId="8" xfId="0" applyFont="1" applyFill="1" applyBorder="1" applyAlignment="1">
      <alignment horizontal="center" vertical="center"/>
    </xf>
    <xf numFmtId="10" fontId="20" fillId="0" borderId="16" xfId="49" applyNumberFormat="1" applyFont="1" applyBorder="1">
      <alignment vertical="center"/>
    </xf>
    <xf numFmtId="0" fontId="21" fillId="4" borderId="8" xfId="0" applyFont="1" applyFill="1" applyBorder="1" applyAlignment="1">
      <alignment horizontal="center" vertical="center"/>
    </xf>
    <xf numFmtId="0" fontId="12" fillId="4" borderId="10" xfId="49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77" fontId="9" fillId="4" borderId="13" xfId="49" applyNumberFormat="1" applyFont="1" applyFill="1" applyBorder="1">
      <alignment vertical="center"/>
    </xf>
    <xf numFmtId="10" fontId="9" fillId="0" borderId="13" xfId="49" applyNumberFormat="1" applyFont="1" applyBorder="1">
      <alignment vertical="center"/>
    </xf>
    <xf numFmtId="10" fontId="9" fillId="0" borderId="18" xfId="49" applyNumberFormat="1" applyFont="1" applyBorder="1">
      <alignment vertical="center"/>
    </xf>
    <xf numFmtId="0" fontId="13" fillId="4" borderId="0" xfId="0" applyFont="1" applyFill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177" fontId="9" fillId="0" borderId="27" xfId="49" applyNumberFormat="1" applyFont="1" applyBorder="1">
      <alignment vertical="center"/>
    </xf>
    <xf numFmtId="0" fontId="16" fillId="0" borderId="2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0" fillId="0" borderId="17" xfId="0" applyBorder="1">
      <alignment vertical="center"/>
    </xf>
    <xf numFmtId="177" fontId="15" fillId="3" borderId="28" xfId="49" applyNumberFormat="1" applyFont="1" applyFill="1" applyBorder="1">
      <alignment vertical="center"/>
    </xf>
    <xf numFmtId="0" fontId="16" fillId="0" borderId="28" xfId="0" applyFont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176" fontId="7" fillId="4" borderId="8" xfId="0" applyNumberFormat="1" applyFont="1" applyFill="1" applyBorder="1" applyAlignment="1">
      <alignment horizontal="center" vertical="center"/>
    </xf>
    <xf numFmtId="180" fontId="7" fillId="4" borderId="8" xfId="0" applyNumberFormat="1" applyFont="1" applyFill="1" applyBorder="1" applyAlignment="1">
      <alignment vertical="center" wrapText="1"/>
    </xf>
    <xf numFmtId="180" fontId="7" fillId="4" borderId="8" xfId="0" applyNumberFormat="1" applyFont="1" applyFill="1" applyBorder="1" applyAlignment="1">
      <alignment horizontal="center" vertical="center"/>
    </xf>
    <xf numFmtId="0" fontId="9" fillId="4" borderId="8" xfId="49" applyFont="1" applyFill="1" applyBorder="1">
      <alignment vertical="center"/>
    </xf>
    <xf numFmtId="0" fontId="10" fillId="4" borderId="7" xfId="49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177" fontId="9" fillId="4" borderId="9" xfId="49" applyNumberFormat="1" applyFont="1" applyFill="1" applyBorder="1">
      <alignment vertical="center"/>
    </xf>
    <xf numFmtId="0" fontId="11" fillId="4" borderId="7" xfId="49" applyFont="1" applyFill="1" applyBorder="1" applyAlignment="1">
      <alignment horizontal="left" vertical="center"/>
    </xf>
    <xf numFmtId="10" fontId="9" fillId="0" borderId="9" xfId="49" applyNumberFormat="1" applyFont="1" applyBorder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179" fontId="9" fillId="4" borderId="25" xfId="49" applyNumberFormat="1" applyFont="1" applyFill="1" applyBorder="1">
      <alignment vertical="center"/>
    </xf>
    <xf numFmtId="0" fontId="0" fillId="0" borderId="25" xfId="0" applyBorder="1">
      <alignment vertical="center"/>
    </xf>
    <xf numFmtId="0" fontId="22" fillId="4" borderId="25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4" fillId="0" borderId="31" xfId="0" applyFont="1" applyBorder="1" applyAlignment="1">
      <alignment horizontal="center" vertical="center"/>
    </xf>
    <xf numFmtId="179" fontId="7" fillId="2" borderId="8" xfId="0" applyNumberFormat="1" applyFont="1" applyFill="1" applyBorder="1" applyAlignment="1">
      <alignment horizontal="center" vertical="center"/>
    </xf>
    <xf numFmtId="179" fontId="7" fillId="2" borderId="9" xfId="0" applyNumberFormat="1" applyFont="1" applyFill="1" applyBorder="1" applyAlignment="1">
      <alignment horizontal="center" vertical="center"/>
    </xf>
    <xf numFmtId="177" fontId="9" fillId="0" borderId="32" xfId="49" applyNumberFormat="1" applyFont="1" applyBorder="1">
      <alignment vertical="center"/>
    </xf>
    <xf numFmtId="176" fontId="7" fillId="2" borderId="30" xfId="0" applyNumberFormat="1" applyFont="1" applyFill="1" applyBorder="1">
      <alignment vertical="center"/>
    </xf>
    <xf numFmtId="49" fontId="8" fillId="2" borderId="30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76" fontId="7" fillId="2" borderId="30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7" fontId="9" fillId="0" borderId="33" xfId="49" applyNumberFormat="1" applyFont="1" applyBorder="1">
      <alignment vertical="center"/>
    </xf>
    <xf numFmtId="10" fontId="11" fillId="0" borderId="16" xfId="49" applyNumberFormat="1" applyFont="1" applyBorder="1">
      <alignment vertical="center"/>
    </xf>
    <xf numFmtId="0" fontId="4" fillId="4" borderId="23" xfId="0" applyFont="1" applyFill="1" applyBorder="1" applyAlignment="1">
      <alignment horizontal="centerContinuous" vertical="center" wrapText="1"/>
    </xf>
    <xf numFmtId="0" fontId="4" fillId="4" borderId="29" xfId="0" applyFont="1" applyFill="1" applyBorder="1" applyAlignment="1">
      <alignment horizontal="centerContinuous" vertical="center" wrapText="1"/>
    </xf>
    <xf numFmtId="179" fontId="24" fillId="4" borderId="8" xfId="49" applyNumberFormat="1" applyFont="1" applyFill="1" applyBorder="1" applyAlignment="1">
      <alignment horizontal="center" vertical="center"/>
    </xf>
    <xf numFmtId="9" fontId="7" fillId="4" borderId="8" xfId="0" applyNumberFormat="1" applyFont="1" applyFill="1" applyBorder="1" applyAlignment="1">
      <alignment horizontal="center" vertical="center"/>
    </xf>
    <xf numFmtId="9" fontId="9" fillId="4" borderId="8" xfId="49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NumberForma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centerContinuous" vertical="center"/>
    </xf>
    <xf numFmtId="0" fontId="6" fillId="0" borderId="3" xfId="49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6" fillId="0" borderId="19" xfId="49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>
      <alignment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center" vertical="center"/>
    </xf>
    <xf numFmtId="177" fontId="9" fillId="0" borderId="8" xfId="49" applyNumberFormat="1" applyFont="1" applyFill="1" applyBorder="1">
      <alignment vertical="center"/>
    </xf>
    <xf numFmtId="177" fontId="9" fillId="0" borderId="9" xfId="49" applyNumberFormat="1" applyFont="1" applyFill="1" applyBorder="1">
      <alignment vertical="center"/>
    </xf>
    <xf numFmtId="177" fontId="9" fillId="0" borderId="7" xfId="49" applyNumberFormat="1" applyFont="1" applyFill="1" applyBorder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Continuous" vertical="center"/>
    </xf>
    <xf numFmtId="0" fontId="4" fillId="0" borderId="14" xfId="0" applyFont="1" applyFill="1" applyBorder="1" applyAlignment="1">
      <alignment horizontal="centerContinuous" vertical="center"/>
    </xf>
    <xf numFmtId="10" fontId="9" fillId="0" borderId="9" xfId="49" applyNumberFormat="1" applyFont="1" applyFill="1" applyBorder="1">
      <alignment vertical="center"/>
    </xf>
    <xf numFmtId="10" fontId="20" fillId="0" borderId="22" xfId="49" applyNumberFormat="1" applyFont="1" applyFill="1" applyBorder="1">
      <alignment vertical="center"/>
    </xf>
    <xf numFmtId="179" fontId="9" fillId="0" borderId="27" xfId="49" applyNumberFormat="1" applyFont="1" applyFill="1" applyBorder="1">
      <alignment vertical="center"/>
    </xf>
    <xf numFmtId="0" fontId="16" fillId="0" borderId="27" xfId="0" applyFont="1" applyFill="1" applyBorder="1" applyAlignment="1">
      <alignment horizontal="center" vertical="center"/>
    </xf>
    <xf numFmtId="179" fontId="9" fillId="0" borderId="17" xfId="49" applyNumberFormat="1" applyFont="1" applyFill="1" applyBorder="1">
      <alignment vertical="center"/>
    </xf>
    <xf numFmtId="0" fontId="16" fillId="0" borderId="17" xfId="0" applyFont="1" applyFill="1" applyBorder="1" applyAlignment="1">
      <alignment horizontal="center" vertical="center"/>
    </xf>
    <xf numFmtId="177" fontId="9" fillId="0" borderId="8" xfId="49" applyNumberFormat="1" applyFont="1" applyFill="1" applyBorder="1" applyAlignment="1">
      <alignment horizontal="right" vertical="center"/>
    </xf>
    <xf numFmtId="0" fontId="10" fillId="0" borderId="7" xfId="49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11" fillId="0" borderId="7" xfId="49" applyFont="1" applyFill="1" applyBorder="1" applyAlignment="1">
      <alignment horizontal="left" vertical="center"/>
    </xf>
    <xf numFmtId="0" fontId="12" fillId="0" borderId="10" xfId="49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3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177" fontId="9" fillId="0" borderId="11" xfId="49" applyNumberFormat="1" applyFont="1" applyFill="1" applyBorder="1">
      <alignment vertical="center"/>
    </xf>
    <xf numFmtId="177" fontId="9" fillId="0" borderId="13" xfId="49" applyNumberFormat="1" applyFont="1" applyFill="1" applyBorder="1">
      <alignment vertical="center"/>
    </xf>
    <xf numFmtId="177" fontId="9" fillId="0" borderId="10" xfId="49" applyNumberFormat="1" applyFont="1" applyFill="1" applyBorder="1">
      <alignment vertical="center"/>
    </xf>
    <xf numFmtId="10" fontId="14" fillId="0" borderId="16" xfId="49" applyNumberFormat="1" applyFont="1" applyFill="1" applyBorder="1">
      <alignment vertical="center"/>
    </xf>
    <xf numFmtId="0" fontId="0" fillId="0" borderId="17" xfId="0" applyFill="1" applyBorder="1">
      <alignment vertical="center"/>
    </xf>
    <xf numFmtId="10" fontId="9" fillId="0" borderId="16" xfId="49" applyNumberFormat="1" applyFont="1" applyFill="1" applyBorder="1">
      <alignment vertical="center"/>
    </xf>
    <xf numFmtId="10" fontId="9" fillId="0" borderId="13" xfId="49" applyNumberFormat="1" applyFont="1" applyFill="1" applyBorder="1">
      <alignment vertical="center"/>
    </xf>
    <xf numFmtId="10" fontId="9" fillId="0" borderId="18" xfId="49" applyNumberFormat="1" applyFont="1" applyFill="1" applyBorder="1">
      <alignment vertical="center"/>
    </xf>
    <xf numFmtId="179" fontId="15" fillId="0" borderId="28" xfId="49" applyNumberFormat="1" applyFont="1" applyFill="1" applyBorder="1">
      <alignment vertical="center"/>
    </xf>
    <xf numFmtId="0" fontId="16" fillId="0" borderId="28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Continuous" vertical="center"/>
    </xf>
    <xf numFmtId="0" fontId="4" fillId="0" borderId="0" xfId="0" applyNumberFormat="1" applyFont="1">
      <alignment vertical="center"/>
    </xf>
    <xf numFmtId="0" fontId="3" fillId="4" borderId="1" xfId="0" applyFont="1" applyFill="1" applyBorder="1" applyAlignment="1">
      <alignment horizontal="centerContinuous" vertical="center"/>
    </xf>
    <xf numFmtId="0" fontId="3" fillId="4" borderId="2" xfId="0" applyFont="1" applyFill="1" applyBorder="1" applyAlignment="1">
      <alignment horizontal="centerContinuous" vertical="center"/>
    </xf>
    <xf numFmtId="0" fontId="3" fillId="4" borderId="2" xfId="0" applyNumberFormat="1" applyFont="1" applyFill="1" applyBorder="1" applyAlignment="1">
      <alignment horizontal="centerContinuous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5" borderId="20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>
      <alignment vertical="center"/>
    </xf>
    <xf numFmtId="49" fontId="8" fillId="5" borderId="8" xfId="0" applyNumberFormat="1" applyFont="1" applyFill="1" applyBorder="1" applyAlignment="1">
      <alignment horizontal="center" vertical="center"/>
    </xf>
    <xf numFmtId="0" fontId="8" fillId="6" borderId="8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49" fontId="8" fillId="7" borderId="8" xfId="0" applyNumberFormat="1" applyFont="1" applyFill="1" applyBorder="1">
      <alignment vertical="center"/>
    </xf>
    <xf numFmtId="0" fontId="3" fillId="4" borderId="14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21" xfId="0" applyFont="1" applyFill="1" applyBorder="1" applyAlignment="1">
      <alignment horizontal="center" vertical="center"/>
    </xf>
    <xf numFmtId="177" fontId="9" fillId="4" borderId="8" xfId="49" applyNumberFormat="1" applyFont="1" applyFill="1" applyBorder="1">
      <alignment vertical="center"/>
    </xf>
    <xf numFmtId="0" fontId="3" fillId="0" borderId="14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10" fontId="20" fillId="0" borderId="22" xfId="49" applyNumberFormat="1" applyFont="1" applyBorder="1">
      <alignment vertical="center"/>
    </xf>
    <xf numFmtId="179" fontId="9" fillId="0" borderId="27" xfId="49" applyNumberFormat="1" applyFont="1" applyBorder="1">
      <alignment vertical="center"/>
    </xf>
    <xf numFmtId="179" fontId="9" fillId="0" borderId="17" xfId="49" applyNumberFormat="1" applyFont="1" applyBorder="1">
      <alignment vertical="center"/>
    </xf>
    <xf numFmtId="0" fontId="8" fillId="4" borderId="8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vertical="center" wrapText="1"/>
    </xf>
    <xf numFmtId="49" fontId="8" fillId="8" borderId="8" xfId="0" applyNumberFormat="1" applyFont="1" applyFill="1" applyBorder="1">
      <alignment vertical="center"/>
    </xf>
    <xf numFmtId="49" fontId="8" fillId="6" borderId="8" xfId="0" applyNumberFormat="1" applyFont="1" applyFill="1" applyBorder="1" applyAlignment="1">
      <alignment horizontal="center" vertical="center"/>
    </xf>
    <xf numFmtId="177" fontId="9" fillId="4" borderId="8" xfId="49" applyNumberFormat="1" applyFont="1" applyFill="1" applyBorder="1" applyAlignment="1">
      <alignment horizontal="right" vertical="center"/>
    </xf>
    <xf numFmtId="0" fontId="7" fillId="4" borderId="30" xfId="0" applyNumberFormat="1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8" fillId="4" borderId="12" xfId="0" applyNumberFormat="1" applyFont="1" applyFill="1" applyBorder="1" applyAlignment="1">
      <alignment horizontal="center" vertical="center"/>
    </xf>
    <xf numFmtId="0" fontId="13" fillId="0" borderId="0" xfId="0" applyNumberFormat="1" applyFont="1">
      <alignment vertical="center"/>
    </xf>
    <xf numFmtId="0" fontId="13" fillId="4" borderId="0" xfId="0" applyNumberFormat="1" applyFont="1" applyFill="1">
      <alignment vertical="center"/>
    </xf>
    <xf numFmtId="177" fontId="9" fillId="4" borderId="11" xfId="49" applyNumberFormat="1" applyFont="1" applyFill="1" applyBorder="1">
      <alignment vertical="center"/>
    </xf>
    <xf numFmtId="179" fontId="15" fillId="3" borderId="28" xfId="49" applyNumberFormat="1" applyFont="1" applyFill="1" applyBorder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0" fillId="0" borderId="25" xfId="0" applyFill="1" applyBorder="1">
      <alignment vertical="center"/>
    </xf>
    <xf numFmtId="0" fontId="0" fillId="0" borderId="25" xfId="0" applyFill="1" applyBorder="1" applyAlignment="1">
      <alignment horizontal="center" vertical="center"/>
    </xf>
    <xf numFmtId="0" fontId="0" fillId="5" borderId="0" xfId="0" applyNumberFormat="1" applyFill="1" applyAlignment="1">
      <alignment horizontal="center" vertical="center"/>
    </xf>
    <xf numFmtId="0" fontId="4" fillId="5" borderId="0" xfId="0" applyNumberFormat="1" applyFont="1" applyFill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8" fillId="5" borderId="8" xfId="0" applyNumberFormat="1" applyFont="1" applyFill="1" applyBorder="1" applyAlignment="1">
      <alignment horizontal="center" vertical="center"/>
    </xf>
    <xf numFmtId="10" fontId="20" fillId="0" borderId="22" xfId="49" applyNumberFormat="1" applyFont="1" applyFill="1" applyBorder="1" applyAlignment="1">
      <alignment vertical="center" wrapText="1"/>
    </xf>
    <xf numFmtId="10" fontId="20" fillId="0" borderId="22" xfId="49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0" fontId="7" fillId="5" borderId="30" xfId="0" applyNumberFormat="1" applyFont="1" applyFill="1" applyBorder="1" applyAlignment="1">
      <alignment horizontal="center" vertical="center"/>
    </xf>
    <xf numFmtId="0" fontId="8" fillId="5" borderId="12" xfId="0" applyNumberFormat="1" applyFont="1" applyFill="1" applyBorder="1" applyAlignment="1">
      <alignment horizontal="center" vertical="center"/>
    </xf>
    <xf numFmtId="10" fontId="27" fillId="0" borderId="22" xfId="49" applyNumberFormat="1" applyFont="1" applyFill="1" applyBorder="1" applyAlignment="1">
      <alignment vertical="center" wrapText="1"/>
    </xf>
    <xf numFmtId="0" fontId="13" fillId="5" borderId="0" xfId="0" applyNumberFormat="1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Continuous" vertical="center"/>
    </xf>
    <xf numFmtId="0" fontId="4" fillId="4" borderId="5" xfId="0" applyFont="1" applyFill="1" applyBorder="1" applyAlignment="1">
      <alignment horizontal="centerContinuous" vertical="center"/>
    </xf>
    <xf numFmtId="181" fontId="9" fillId="0" borderId="8" xfId="49" applyNumberFormat="1" applyFont="1" applyBorder="1">
      <alignment vertical="center"/>
    </xf>
    <xf numFmtId="181" fontId="9" fillId="0" borderId="11" xfId="49" applyNumberFormat="1" applyFont="1" applyBorder="1">
      <alignment vertical="center"/>
    </xf>
    <xf numFmtId="49" fontId="8" fillId="2" borderId="8" xfId="0" applyNumberFormat="1" applyFont="1" applyFill="1" applyBorder="1" applyAlignment="1">
      <alignment vertical="center"/>
    </xf>
    <xf numFmtId="178" fontId="7" fillId="2" borderId="8" xfId="0" applyNumberFormat="1" applyFont="1" applyFill="1" applyBorder="1" applyAlignment="1">
      <alignment vertical="center"/>
    </xf>
    <xf numFmtId="178" fontId="8" fillId="2" borderId="8" xfId="0" applyNumberFormat="1" applyFont="1" applyFill="1" applyBorder="1" applyAlignment="1">
      <alignment vertical="center"/>
    </xf>
    <xf numFmtId="179" fontId="7" fillId="2" borderId="8" xfId="0" applyNumberFormat="1" applyFont="1" applyFill="1" applyBorder="1" applyAlignment="1">
      <alignment vertical="center"/>
    </xf>
    <xf numFmtId="178" fontId="8" fillId="2" borderId="8" xfId="0" applyNumberFormat="1" applyFont="1" applyFill="1" applyBorder="1" applyAlignment="1">
      <alignment horizontal="center" vertical="center"/>
    </xf>
    <xf numFmtId="178" fontId="7" fillId="2" borderId="8" xfId="0" applyNumberFormat="1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81" fontId="9" fillId="0" borderId="20" xfId="49" applyNumberFormat="1" applyFont="1" applyBorder="1">
      <alignment vertical="center"/>
    </xf>
    <xf numFmtId="0" fontId="19" fillId="4" borderId="14" xfId="0" applyFont="1" applyFill="1" applyBorder="1" applyAlignment="1">
      <alignment horizontal="centerContinuous" vertical="center"/>
    </xf>
    <xf numFmtId="0" fontId="6" fillId="4" borderId="3" xfId="49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6" fillId="4" borderId="7" xfId="49" applyFont="1" applyFill="1" applyBorder="1" applyAlignment="1">
      <alignment horizontal="left" vertical="center"/>
    </xf>
    <xf numFmtId="0" fontId="11" fillId="4" borderId="7" xfId="49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177" fontId="15" fillId="4" borderId="11" xfId="49" applyNumberFormat="1" applyFont="1" applyFill="1" applyBorder="1">
      <alignment vertical="center"/>
    </xf>
    <xf numFmtId="177" fontId="15" fillId="4" borderId="13" xfId="49" applyNumberFormat="1" applyFont="1" applyFill="1" applyBorder="1">
      <alignment vertical="center"/>
    </xf>
    <xf numFmtId="0" fontId="8" fillId="4" borderId="0" xfId="0" applyFont="1" applyFill="1">
      <alignment vertical="center"/>
    </xf>
    <xf numFmtId="0" fontId="4" fillId="0" borderId="5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21" xfId="0" applyFont="1" applyBorder="1" applyAlignment="1">
      <alignment horizontal="center" vertical="center"/>
    </xf>
    <xf numFmtId="179" fontId="16" fillId="0" borderId="17" xfId="0" applyNumberFormat="1" applyFont="1" applyBorder="1" applyAlignment="1">
      <alignment horizontal="center" vertical="center"/>
    </xf>
    <xf numFmtId="179" fontId="22" fillId="0" borderId="17" xfId="0" applyNumberFormat="1" applyFont="1" applyBorder="1">
      <alignment vertical="center"/>
    </xf>
    <xf numFmtId="10" fontId="15" fillId="0" borderId="13" xfId="49" applyNumberFormat="1" applyFont="1" applyBorder="1">
      <alignment vertical="center"/>
    </xf>
    <xf numFmtId="179" fontId="8" fillId="2" borderId="8" xfId="0" applyNumberFormat="1" applyFont="1" applyFill="1" applyBorder="1" applyAlignment="1">
      <alignment vertical="center"/>
    </xf>
    <xf numFmtId="49" fontId="25" fillId="2" borderId="8" xfId="0" applyNumberFormat="1" applyFont="1" applyFill="1" applyBorder="1" applyAlignment="1">
      <alignment horizontal="center" vertical="center"/>
    </xf>
    <xf numFmtId="177" fontId="15" fillId="0" borderId="7" xfId="49" applyNumberFormat="1" applyFont="1" applyBorder="1">
      <alignment vertical="center"/>
    </xf>
    <xf numFmtId="177" fontId="15" fillId="0" borderId="8" xfId="49" applyNumberFormat="1" applyFont="1" applyBorder="1">
      <alignment vertical="center"/>
    </xf>
    <xf numFmtId="0" fontId="28" fillId="2" borderId="8" xfId="0" applyFont="1" applyFill="1" applyBorder="1" applyAlignment="1">
      <alignment horizontal="center" vertical="center"/>
    </xf>
    <xf numFmtId="10" fontId="15" fillId="0" borderId="8" xfId="49" applyNumberFormat="1" applyFont="1" applyBorder="1">
      <alignment vertical="center"/>
    </xf>
    <xf numFmtId="10" fontId="7" fillId="2" borderId="8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vertical="center"/>
    </xf>
    <xf numFmtId="176" fontId="8" fillId="2" borderId="11" xfId="0" applyNumberFormat="1" applyFont="1" applyFill="1" applyBorder="1" applyAlignment="1">
      <alignment horizontal="center" vertical="center"/>
    </xf>
    <xf numFmtId="177" fontId="15" fillId="2" borderId="9" xfId="49" applyNumberFormat="1" applyFont="1" applyFill="1" applyBorder="1">
      <alignment vertical="center"/>
    </xf>
    <xf numFmtId="49" fontId="8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vertical="center"/>
    </xf>
    <xf numFmtId="176" fontId="25" fillId="2" borderId="11" xfId="0" applyNumberFormat="1" applyFont="1" applyFill="1" applyBorder="1" applyAlignment="1">
      <alignment horizontal="center" vertical="center"/>
    </xf>
    <xf numFmtId="10" fontId="15" fillId="0" borderId="11" xfId="49" applyNumberFormat="1" applyFont="1" applyBorder="1">
      <alignment vertical="center"/>
    </xf>
    <xf numFmtId="176" fontId="8" fillId="2" borderId="8" xfId="0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vertical="center"/>
    </xf>
    <xf numFmtId="0" fontId="29" fillId="2" borderId="1" xfId="49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6" fillId="2" borderId="40" xfId="49" applyFont="1" applyFill="1" applyBorder="1" applyAlignment="1">
      <alignment horizontal="center" vertical="center"/>
    </xf>
    <xf numFmtId="10" fontId="11" fillId="0" borderId="18" xfId="49" applyNumberFormat="1" applyFont="1" applyBorder="1">
      <alignment vertical="center"/>
    </xf>
    <xf numFmtId="0" fontId="7" fillId="2" borderId="8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Continuous" vertical="center"/>
    </xf>
    <xf numFmtId="0" fontId="30" fillId="2" borderId="7" xfId="49" applyFont="1" applyFill="1" applyBorder="1" applyAlignment="1">
      <alignment horizontal="left" vertical="center"/>
    </xf>
    <xf numFmtId="177" fontId="31" fillId="2" borderId="9" xfId="49" applyNumberFormat="1" applyFont="1" applyFill="1" applyBorder="1">
      <alignment vertical="center"/>
    </xf>
    <xf numFmtId="177" fontId="31" fillId="0" borderId="7" xfId="49" applyNumberFormat="1" applyFont="1" applyBorder="1">
      <alignment vertical="center"/>
    </xf>
    <xf numFmtId="177" fontId="31" fillId="0" borderId="8" xfId="49" applyNumberFormat="1" applyFont="1" applyBorder="1">
      <alignment vertical="center"/>
    </xf>
    <xf numFmtId="10" fontId="31" fillId="0" borderId="16" xfId="49" applyNumberFormat="1" applyFont="1" applyBorder="1">
      <alignment vertical="center"/>
    </xf>
    <xf numFmtId="0" fontId="6" fillId="2" borderId="7" xfId="49" applyFont="1" applyFill="1" applyBorder="1" applyAlignment="1">
      <alignment horizontal="left" vertical="center"/>
    </xf>
    <xf numFmtId="0" fontId="32" fillId="2" borderId="7" xfId="49" applyFont="1" applyFill="1" applyBorder="1" applyAlignment="1">
      <alignment horizontal="left" vertical="center"/>
    </xf>
    <xf numFmtId="0" fontId="6" fillId="2" borderId="7" xfId="49" applyFont="1" applyFill="1" applyBorder="1" applyAlignment="1">
      <alignment horizontal="left" vertical="center" wrapText="1"/>
    </xf>
    <xf numFmtId="177" fontId="9" fillId="0" borderId="28" xfId="49" applyNumberFormat="1" applyFont="1" applyBorder="1">
      <alignment vertical="center"/>
    </xf>
    <xf numFmtId="0" fontId="30" fillId="2" borderId="7" xfId="49" applyFont="1" applyFill="1" applyBorder="1" applyAlignment="1">
      <alignment vertical="center"/>
    </xf>
    <xf numFmtId="0" fontId="6" fillId="2" borderId="7" xfId="49" applyFont="1" applyFill="1" applyBorder="1">
      <alignment vertical="center"/>
    </xf>
    <xf numFmtId="0" fontId="32" fillId="2" borderId="7" xfId="49" applyFont="1" applyFill="1" applyBorder="1">
      <alignment vertical="center"/>
    </xf>
    <xf numFmtId="0" fontId="30" fillId="2" borderId="7" xfId="49" applyFont="1" applyFill="1" applyBorder="1">
      <alignment vertical="center"/>
    </xf>
    <xf numFmtId="0" fontId="30" fillId="2" borderId="10" xfId="49" applyFont="1" applyFill="1" applyBorder="1" applyAlignment="1">
      <alignment vertical="center" wrapText="1"/>
    </xf>
    <xf numFmtId="177" fontId="31" fillId="2" borderId="13" xfId="49" applyNumberFormat="1" applyFont="1" applyFill="1" applyBorder="1">
      <alignment vertical="center"/>
    </xf>
    <xf numFmtId="177" fontId="31" fillId="0" borderId="10" xfId="49" applyNumberFormat="1" applyFont="1" applyBorder="1">
      <alignment vertical="center"/>
    </xf>
    <xf numFmtId="177" fontId="31" fillId="0" borderId="11" xfId="49" applyNumberFormat="1" applyFont="1" applyBorder="1">
      <alignment vertical="center"/>
    </xf>
    <xf numFmtId="10" fontId="31" fillId="0" borderId="18" xfId="49" applyNumberFormat="1" applyFont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7" fontId="9" fillId="0" borderId="33" xfId="49" applyNumberFormat="1" applyFont="1" applyBorder="1" applyAlignment="1">
      <alignment horizontal="center" vertical="center"/>
    </xf>
    <xf numFmtId="177" fontId="9" fillId="0" borderId="11" xfId="49" applyNumberFormat="1" applyFont="1" applyBorder="1" applyAlignment="1">
      <alignment horizontal="center" vertical="center"/>
    </xf>
    <xf numFmtId="10" fontId="9" fillId="0" borderId="18" xfId="49" applyNumberFormat="1" applyFont="1" applyBorder="1" applyAlignment="1">
      <alignment horizontal="center" vertical="center"/>
    </xf>
    <xf numFmtId="0" fontId="33" fillId="0" borderId="6" xfId="0" applyFont="1" applyBorder="1">
      <alignment vertical="center"/>
    </xf>
    <xf numFmtId="0" fontId="22" fillId="0" borderId="4" xfId="0" applyFont="1" applyBorder="1" applyAlignment="1">
      <alignment horizontal="center" vertical="center"/>
    </xf>
    <xf numFmtId="177" fontId="9" fillId="0" borderId="4" xfId="49" applyNumberFormat="1" applyFont="1" applyBorder="1">
      <alignment vertical="center"/>
    </xf>
    <xf numFmtId="10" fontId="9" fillId="0" borderId="15" xfId="49" applyNumberFormat="1" applyFont="1" applyBorder="1">
      <alignment vertical="center"/>
    </xf>
    <xf numFmtId="0" fontId="33" fillId="0" borderId="7" xfId="0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34" fillId="0" borderId="7" xfId="0" applyFont="1" applyBorder="1">
      <alignment vertical="center"/>
    </xf>
    <xf numFmtId="10" fontId="15" fillId="0" borderId="16" xfId="49" applyNumberFormat="1" applyFont="1" applyBorder="1">
      <alignment vertical="center"/>
    </xf>
    <xf numFmtId="0" fontId="34" fillId="0" borderId="10" xfId="0" applyFont="1" applyBorder="1">
      <alignment vertical="center"/>
    </xf>
    <xf numFmtId="0" fontId="22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5" fillId="3" borderId="25" xfId="0" applyFont="1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49" fontId="22" fillId="2" borderId="0" xfId="0" applyNumberFormat="1" applyFont="1" applyFill="1" applyAlignment="1">
      <alignment horizontal="left" vertical="center"/>
    </xf>
    <xf numFmtId="0" fontId="3" fillId="2" borderId="0" xfId="0" applyFont="1" applyFill="1">
      <alignment vertical="center"/>
    </xf>
    <xf numFmtId="49" fontId="22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3" fillId="9" borderId="0" xfId="0" applyFont="1" applyFill="1">
      <alignment vertical="center"/>
    </xf>
    <xf numFmtId="0" fontId="0" fillId="9" borderId="0" xfId="0" applyFill="1">
      <alignment vertical="center"/>
    </xf>
    <xf numFmtId="0" fontId="3" fillId="9" borderId="0" xfId="0" applyFont="1" applyFill="1" applyAlignment="1">
      <alignment horizontal="right" vertical="center"/>
    </xf>
    <xf numFmtId="49" fontId="22" fillId="9" borderId="0" xfId="0" applyNumberFormat="1" applyFont="1" applyFill="1" applyAlignment="1">
      <alignment horizontal="left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36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41" xfId="0" applyBorder="1">
      <alignment vertical="center"/>
    </xf>
    <xf numFmtId="0" fontId="0" fillId="0" borderId="47" xfId="0" applyBorder="1">
      <alignment vertical="center"/>
    </xf>
    <xf numFmtId="0" fontId="0" fillId="0" borderId="34" xfId="0" applyBorder="1">
      <alignment vertical="center"/>
    </xf>
    <xf numFmtId="0" fontId="3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38" fillId="0" borderId="0" xfId="0" applyFont="1" applyBorder="1" applyAlignment="1">
      <alignment horizontal="centerContinuous" vertical="center"/>
    </xf>
    <xf numFmtId="0" fontId="39" fillId="0" borderId="0" xfId="0" applyFont="1" applyBorder="1" applyAlignment="1">
      <alignment horizontal="centerContinuous" vertical="center"/>
    </xf>
    <xf numFmtId="31" fontId="40" fillId="0" borderId="0" xfId="0" applyNumberFormat="1" applyFont="1" applyBorder="1" applyAlignment="1">
      <alignment horizontal="centerContinuous" vertical="center"/>
    </xf>
    <xf numFmtId="0" fontId="36" fillId="0" borderId="0" xfId="0" applyFont="1" applyBorder="1" applyAlignment="1">
      <alignment horizontal="distributed" vertical="center"/>
    </xf>
    <xf numFmtId="0" fontId="36" fillId="0" borderId="0" xfId="0" applyFont="1" applyBorder="1" applyAlignment="1">
      <alignment vertical="center"/>
    </xf>
    <xf numFmtId="0" fontId="36" fillId="0" borderId="0" xfId="0" applyFont="1" applyBorder="1" applyAlignment="1">
      <alignment horizontal="right" vertical="center"/>
    </xf>
    <xf numFmtId="31" fontId="40" fillId="0" borderId="0" xfId="0" applyNumberFormat="1" applyFont="1" applyBorder="1" applyAlignment="1">
      <alignment horizontal="left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41" fillId="0" borderId="47" xfId="0" applyFont="1" applyBorder="1" applyAlignment="1">
      <alignment horizontal="centerContinuous" vertical="center"/>
    </xf>
    <xf numFmtId="0" fontId="0" fillId="0" borderId="47" xfId="0" applyBorder="1" applyAlignment="1">
      <alignment horizontal="centerContinuous" vertical="center"/>
    </xf>
    <xf numFmtId="0" fontId="36" fillId="0" borderId="0" xfId="0" applyFont="1" applyBorder="1" applyAlignment="1">
      <alignment horizontal="center" vertical="center"/>
    </xf>
    <xf numFmtId="31" fontId="42" fillId="0" borderId="0" xfId="0" applyNumberFormat="1" applyFont="1" applyBorder="1" applyAlignment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 applyAlignment="1">
      <alignment vertical="center"/>
    </xf>
    <xf numFmtId="0" fontId="0" fillId="0" borderId="53" xfId="0" applyBorder="1">
      <alignment vertical="center"/>
    </xf>
    <xf numFmtId="0" fontId="36" fillId="0" borderId="53" xfId="0" applyFont="1" applyBorder="1">
      <alignment vertical="center"/>
    </xf>
    <xf numFmtId="0" fontId="0" fillId="0" borderId="54" xfId="0" applyBorder="1">
      <alignment vertical="center"/>
    </xf>
    <xf numFmtId="0" fontId="0" fillId="0" borderId="52" xfId="0" applyBorder="1" applyAlignment="1">
      <alignment vertical="center"/>
    </xf>
    <xf numFmtId="31" fontId="42" fillId="0" borderId="0" xfId="0" applyNumberFormat="1" applyFont="1" applyBorder="1" applyAlignment="1">
      <alignment horizontal="center" vertical="center"/>
    </xf>
    <xf numFmtId="0" fontId="0" fillId="0" borderId="55" xfId="0" applyBorder="1">
      <alignment vertical="center"/>
    </xf>
    <xf numFmtId="0" fontId="43" fillId="0" borderId="0" xfId="0" applyFont="1" applyAlignment="1">
      <alignment horizontal="centerContinuous" vertical="center"/>
    </xf>
    <xf numFmtId="0" fontId="8" fillId="0" borderId="0" xfId="0" applyFont="1">
      <alignment vertical="center"/>
    </xf>
    <xf numFmtId="0" fontId="44" fillId="0" borderId="56" xfId="0" applyFont="1" applyBorder="1" applyAlignment="1">
      <alignment horizontal="center" vertical="center"/>
    </xf>
    <xf numFmtId="0" fontId="45" fillId="0" borderId="57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/>
    </xf>
    <xf numFmtId="0" fontId="45" fillId="0" borderId="59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0" fontId="46" fillId="0" borderId="61" xfId="0" applyFont="1" applyBorder="1">
      <alignment vertical="center"/>
    </xf>
    <xf numFmtId="0" fontId="4" fillId="10" borderId="19" xfId="0" applyFont="1" applyFill="1" applyBorder="1">
      <alignment vertical="center"/>
    </xf>
    <xf numFmtId="0" fontId="47" fillId="0" borderId="20" xfId="0" applyFont="1" applyBorder="1">
      <alignment vertical="center"/>
    </xf>
    <xf numFmtId="0" fontId="47" fillId="0" borderId="62" xfId="0" applyFont="1" applyBorder="1">
      <alignment vertical="center"/>
    </xf>
    <xf numFmtId="0" fontId="48" fillId="0" borderId="63" xfId="0" applyFont="1" applyBorder="1">
      <alignment vertical="center"/>
    </xf>
    <xf numFmtId="0" fontId="49" fillId="10" borderId="7" xfId="0" applyFont="1" applyFill="1" applyBorder="1">
      <alignment vertical="center"/>
    </xf>
    <xf numFmtId="0" fontId="49" fillId="10" borderId="8" xfId="0" applyFont="1" applyFill="1" applyBorder="1">
      <alignment vertical="center"/>
    </xf>
    <xf numFmtId="0" fontId="49" fillId="10" borderId="64" xfId="0" applyFont="1" applyFill="1" applyBorder="1">
      <alignment vertical="center"/>
    </xf>
    <xf numFmtId="49" fontId="50" fillId="10" borderId="7" xfId="0" applyNumberFormat="1" applyFont="1" applyFill="1" applyBorder="1" applyAlignment="1">
      <alignment horizontal="left" vertical="center"/>
    </xf>
    <xf numFmtId="0" fontId="0" fillId="0" borderId="8" xfId="0" applyBorder="1">
      <alignment vertical="center"/>
    </xf>
    <xf numFmtId="49" fontId="50" fillId="11" borderId="64" xfId="0" applyNumberFormat="1" applyFont="1" applyFill="1" applyBorder="1" applyAlignment="1">
      <alignment horizontal="left" vertical="center"/>
    </xf>
    <xf numFmtId="0" fontId="48" fillId="0" borderId="65" xfId="0" applyFont="1" applyBorder="1">
      <alignment vertical="center"/>
    </xf>
    <xf numFmtId="0" fontId="8" fillId="10" borderId="66" xfId="0" applyFont="1" applyFill="1" applyBorder="1">
      <alignment vertical="center"/>
    </xf>
    <xf numFmtId="0" fontId="8" fillId="10" borderId="67" xfId="0" applyFont="1" applyFill="1" applyBorder="1">
      <alignment vertical="center"/>
    </xf>
    <xf numFmtId="0" fontId="8" fillId="10" borderId="68" xfId="0" applyFont="1" applyFill="1" applyBorder="1">
      <alignment vertical="center"/>
    </xf>
    <xf numFmtId="0" fontId="51" fillId="0" borderId="44" xfId="0" applyFont="1" applyBorder="1">
      <alignment vertical="center"/>
    </xf>
    <xf numFmtId="0" fontId="8" fillId="3" borderId="69" xfId="0" applyFont="1" applyFill="1" applyBorder="1">
      <alignment vertical="center"/>
    </xf>
    <xf numFmtId="0" fontId="8" fillId="3" borderId="70" xfId="0" applyFont="1" applyFill="1" applyBorder="1">
      <alignment vertical="center"/>
    </xf>
    <xf numFmtId="0" fontId="8" fillId="3" borderId="71" xfId="0" applyFont="1" applyFill="1" applyBorder="1">
      <alignment vertical="center"/>
    </xf>
    <xf numFmtId="0" fontId="51" fillId="0" borderId="46" xfId="0" applyFont="1" applyBorder="1">
      <alignment vertical="center"/>
    </xf>
    <xf numFmtId="0" fontId="4" fillId="3" borderId="19" xfId="0" applyFont="1" applyFill="1" applyBorder="1">
      <alignment vertical="center"/>
    </xf>
    <xf numFmtId="0" fontId="4" fillId="0" borderId="20" xfId="0" applyFont="1" applyBorder="1">
      <alignment vertical="center"/>
    </xf>
    <xf numFmtId="0" fontId="1" fillId="0" borderId="62" xfId="0" applyFont="1" applyBorder="1">
      <alignment vertical="center"/>
    </xf>
    <xf numFmtId="0" fontId="4" fillId="3" borderId="7" xfId="0" applyFont="1" applyFill="1" applyBorder="1">
      <alignment vertical="center"/>
    </xf>
    <xf numFmtId="0" fontId="4" fillId="0" borderId="8" xfId="0" applyFont="1" applyBorder="1">
      <alignment vertical="center"/>
    </xf>
    <xf numFmtId="0" fontId="1" fillId="0" borderId="64" xfId="0" applyFont="1" applyBorder="1">
      <alignment vertical="center"/>
    </xf>
    <xf numFmtId="0" fontId="51" fillId="0" borderId="48" xfId="0" applyFont="1" applyBorder="1">
      <alignment vertical="center"/>
    </xf>
    <xf numFmtId="49" fontId="50" fillId="11" borderId="68" xfId="0" applyNumberFormat="1" applyFont="1" applyFill="1" applyBorder="1" applyAlignment="1">
      <alignment horizontal="left" vertical="center"/>
    </xf>
    <xf numFmtId="0" fontId="4" fillId="0" borderId="67" xfId="0" applyFont="1" applyBorder="1">
      <alignment vertical="center"/>
    </xf>
    <xf numFmtId="0" fontId="23" fillId="2" borderId="72" xfId="0" applyFont="1" applyFill="1" applyBorder="1">
      <alignment vertical="center"/>
    </xf>
    <xf numFmtId="49" fontId="50" fillId="10" borderId="73" xfId="0" applyNumberFormat="1" applyFont="1" applyFill="1" applyBorder="1" applyAlignment="1">
      <alignment horizontal="left" vertical="center"/>
    </xf>
    <xf numFmtId="0" fontId="4" fillId="0" borderId="45" xfId="0" applyFont="1" applyBorder="1">
      <alignment vertical="center"/>
    </xf>
    <xf numFmtId="49" fontId="50" fillId="11" borderId="74" xfId="0" applyNumberFormat="1" applyFont="1" applyFill="1" applyBorder="1" applyAlignment="1">
      <alignment horizontal="left" vertical="center"/>
    </xf>
    <xf numFmtId="0" fontId="23" fillId="2" borderId="63" xfId="0" applyFont="1" applyFill="1" applyBorder="1">
      <alignment vertical="center"/>
    </xf>
    <xf numFmtId="0" fontId="4" fillId="0" borderId="0" xfId="0" applyFont="1" applyBorder="1">
      <alignment vertical="center"/>
    </xf>
    <xf numFmtId="49" fontId="50" fillId="11" borderId="75" xfId="0" applyNumberFormat="1" applyFont="1" applyFill="1" applyBorder="1" applyAlignment="1">
      <alignment horizontal="left" vertical="center"/>
    </xf>
    <xf numFmtId="0" fontId="23" fillId="2" borderId="76" xfId="0" applyFont="1" applyFill="1" applyBorder="1">
      <alignment vertical="center"/>
    </xf>
    <xf numFmtId="0" fontId="4" fillId="10" borderId="77" xfId="0" applyFont="1" applyFill="1" applyBorder="1">
      <alignment vertical="center"/>
    </xf>
    <xf numFmtId="0" fontId="23" fillId="2" borderId="25" xfId="0" applyFont="1" applyFill="1" applyBorder="1">
      <alignment vertical="center"/>
    </xf>
    <xf numFmtId="0" fontId="4" fillId="10" borderId="25" xfId="0" applyFont="1" applyFill="1" applyBorder="1">
      <alignment vertical="center"/>
    </xf>
    <xf numFmtId="0" fontId="50" fillId="0" borderId="75" xfId="0" applyFont="1" applyBorder="1">
      <alignment vertical="center"/>
    </xf>
    <xf numFmtId="0" fontId="52" fillId="2" borderId="76" xfId="0" applyFont="1" applyFill="1" applyBorder="1" applyAlignment="1">
      <alignment horizontal="center" vertical="center"/>
    </xf>
    <xf numFmtId="0" fontId="53" fillId="10" borderId="1" xfId="0" applyFont="1" applyFill="1" applyBorder="1" applyAlignment="1">
      <alignment horizontal="center" vertical="center"/>
    </xf>
    <xf numFmtId="0" fontId="53" fillId="10" borderId="2" xfId="0" applyFont="1" applyFill="1" applyBorder="1" applyAlignment="1">
      <alignment horizontal="center" vertical="center"/>
    </xf>
    <xf numFmtId="0" fontId="53" fillId="10" borderId="78" xfId="0" applyFont="1" applyFill="1" applyBorder="1" applyAlignment="1">
      <alignment horizontal="center" vertical="center"/>
    </xf>
    <xf numFmtId="0" fontId="54" fillId="10" borderId="79" xfId="0" applyFont="1" applyFill="1" applyBorder="1" applyAlignment="1">
      <alignment horizontal="center" vertical="center"/>
    </xf>
    <xf numFmtId="0" fontId="3" fillId="9" borderId="61" xfId="0" applyFont="1" applyFill="1" applyBorder="1">
      <alignment vertical="center"/>
    </xf>
    <xf numFmtId="0" fontId="4" fillId="9" borderId="80" xfId="0" applyFont="1" applyFill="1" applyBorder="1">
      <alignment vertical="center"/>
    </xf>
    <xf numFmtId="0" fontId="4" fillId="9" borderId="81" xfId="0" applyFont="1" applyFill="1" applyBorder="1">
      <alignment vertical="center"/>
    </xf>
    <xf numFmtId="0" fontId="4" fillId="9" borderId="82" xfId="0" applyFont="1" applyFill="1" applyBorder="1">
      <alignment vertical="center"/>
    </xf>
    <xf numFmtId="49" fontId="17" fillId="9" borderId="83" xfId="0" applyNumberFormat="1" applyFont="1" applyFill="1" applyBorder="1" applyAlignment="1">
      <alignment horizontal="left" vertical="center"/>
    </xf>
    <xf numFmtId="0" fontId="3" fillId="9" borderId="84" xfId="0" applyFont="1" applyFill="1" applyBorder="1">
      <alignment vertical="center"/>
    </xf>
    <xf numFmtId="0" fontId="4" fillId="9" borderId="85" xfId="0" applyFont="1" applyFill="1" applyBorder="1">
      <alignment vertical="center"/>
    </xf>
    <xf numFmtId="0" fontId="4" fillId="9" borderId="86" xfId="0" applyFont="1" applyFill="1" applyBorder="1">
      <alignment vertical="center"/>
    </xf>
    <xf numFmtId="0" fontId="4" fillId="9" borderId="87" xfId="0" applyFont="1" applyFill="1" applyBorder="1">
      <alignment vertical="center"/>
    </xf>
    <xf numFmtId="49" fontId="17" fillId="9" borderId="75" xfId="0" applyNumberFormat="1" applyFont="1" applyFill="1" applyBorder="1" applyAlignment="1">
      <alignment horizontal="left" vertical="center"/>
    </xf>
    <xf numFmtId="0" fontId="3" fillId="2" borderId="61" xfId="0" applyFont="1" applyFill="1" applyBorder="1">
      <alignment vertical="center"/>
    </xf>
    <xf numFmtId="0" fontId="4" fillId="2" borderId="85" xfId="0" applyFont="1" applyFill="1" applyBorder="1">
      <alignment vertical="center"/>
    </xf>
    <xf numFmtId="0" fontId="4" fillId="2" borderId="86" xfId="0" applyFont="1" applyFill="1" applyBorder="1">
      <alignment vertical="center"/>
    </xf>
    <xf numFmtId="0" fontId="4" fillId="2" borderId="87" xfId="0" applyFont="1" applyFill="1" applyBorder="1">
      <alignment vertical="center"/>
    </xf>
    <xf numFmtId="49" fontId="17" fillId="2" borderId="75" xfId="0" applyNumberFormat="1" applyFont="1" applyFill="1" applyBorder="1" applyAlignment="1">
      <alignment horizontal="left" vertical="center"/>
    </xf>
    <xf numFmtId="0" fontId="3" fillId="2" borderId="63" xfId="0" applyFont="1" applyFill="1" applyBorder="1">
      <alignment vertical="center"/>
    </xf>
    <xf numFmtId="0" fontId="3" fillId="2" borderId="84" xfId="0" applyFont="1" applyFill="1" applyBorder="1">
      <alignment vertical="center"/>
    </xf>
    <xf numFmtId="0" fontId="3" fillId="12" borderId="63" xfId="0" applyFont="1" applyFill="1" applyBorder="1">
      <alignment vertical="center"/>
    </xf>
    <xf numFmtId="0" fontId="4" fillId="12" borderId="85" xfId="0" applyFont="1" applyFill="1" applyBorder="1">
      <alignment vertical="center"/>
    </xf>
    <xf numFmtId="0" fontId="4" fillId="12" borderId="86" xfId="0" applyFont="1" applyFill="1" applyBorder="1">
      <alignment vertical="center"/>
    </xf>
    <xf numFmtId="0" fontId="4" fillId="12" borderId="87" xfId="0" applyFont="1" applyFill="1" applyBorder="1">
      <alignment vertical="center"/>
    </xf>
    <xf numFmtId="49" fontId="17" fillId="12" borderId="75" xfId="0" applyNumberFormat="1" applyFont="1" applyFill="1" applyBorder="1" applyAlignment="1">
      <alignment horizontal="left" vertical="center"/>
    </xf>
    <xf numFmtId="0" fontId="3" fillId="4" borderId="63" xfId="0" applyFont="1" applyFill="1" applyBorder="1">
      <alignment vertical="center"/>
    </xf>
    <xf numFmtId="0" fontId="4" fillId="4" borderId="85" xfId="0" applyFont="1" applyFill="1" applyBorder="1">
      <alignment vertical="center"/>
    </xf>
    <xf numFmtId="0" fontId="4" fillId="4" borderId="86" xfId="0" applyFont="1" applyFill="1" applyBorder="1">
      <alignment vertical="center"/>
    </xf>
    <xf numFmtId="0" fontId="4" fillId="4" borderId="87" xfId="0" applyFont="1" applyFill="1" applyBorder="1">
      <alignment vertical="center"/>
    </xf>
    <xf numFmtId="49" fontId="17" fillId="4" borderId="75" xfId="0" applyNumberFormat="1" applyFont="1" applyFill="1" applyBorder="1" applyAlignment="1">
      <alignment horizontal="left" vertical="center"/>
    </xf>
    <xf numFmtId="0" fontId="3" fillId="12" borderId="65" xfId="0" applyFont="1" applyFill="1" applyBorder="1">
      <alignment vertical="center"/>
    </xf>
    <xf numFmtId="0" fontId="4" fillId="12" borderId="88" xfId="0" applyFont="1" applyFill="1" applyBorder="1">
      <alignment vertical="center"/>
    </xf>
    <xf numFmtId="0" fontId="4" fillId="12" borderId="89" xfId="0" applyFont="1" applyFill="1" applyBorder="1">
      <alignment vertical="center"/>
    </xf>
    <xf numFmtId="0" fontId="4" fillId="12" borderId="90" xfId="0" applyFont="1" applyFill="1" applyBorder="1">
      <alignment vertical="center"/>
    </xf>
    <xf numFmtId="49" fontId="17" fillId="12" borderId="91" xfId="0" applyNumberFormat="1" applyFont="1" applyFill="1" applyBorder="1" applyAlignment="1">
      <alignment horizontal="left" vertical="center"/>
    </xf>
    <xf numFmtId="0" fontId="55" fillId="0" borderId="92" xfId="0" applyFont="1" applyBorder="1" applyAlignment="1">
      <alignment horizontal="centerContinuous" vertical="center"/>
    </xf>
    <xf numFmtId="0" fontId="56" fillId="0" borderId="92" xfId="0" applyFont="1" applyBorder="1" applyAlignment="1">
      <alignment horizontal="centerContinuous" vertical="center"/>
    </xf>
    <xf numFmtId="0" fontId="57" fillId="0" borderId="0" xfId="0" applyFont="1" applyAlignment="1">
      <alignment horizontal="center" vertical="center"/>
    </xf>
    <xf numFmtId="0" fontId="58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0" fontId="60" fillId="0" borderId="0" xfId="0" applyFont="1">
      <alignment vertical="center"/>
    </xf>
    <xf numFmtId="0" fontId="56" fillId="0" borderId="0" xfId="0" applyFont="1" applyAlignment="1">
      <alignment horizontal="center" vertical="center"/>
    </xf>
    <xf numFmtId="0" fontId="61" fillId="0" borderId="0" xfId="0" applyFont="1">
      <alignment vertical="center"/>
    </xf>
    <xf numFmtId="49" fontId="8" fillId="0" borderId="8" xfId="0" applyNumberFormat="1" applyFont="1" applyFill="1" applyBorder="1" applyAlignment="1" quotePrefix="1">
      <alignment vertical="center" wrapText="1"/>
    </xf>
    <xf numFmtId="49" fontId="8" fillId="4" borderId="8" xfId="0" applyNumberFormat="1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合并报表" xfId="49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8" Type="http://schemas.openxmlformats.org/officeDocument/2006/relationships/sharedStrings" Target="sharedStrings.xml"/><Relationship Id="rId87" Type="http://schemas.openxmlformats.org/officeDocument/2006/relationships/styles" Target="styles.xml"/><Relationship Id="rId86" Type="http://schemas.openxmlformats.org/officeDocument/2006/relationships/theme" Target="theme/theme1.xml"/><Relationship Id="rId85" Type="http://schemas.openxmlformats.org/officeDocument/2006/relationships/externalLink" Target="externalLinks/externalLink1.xml"/><Relationship Id="rId84" Type="http://schemas.openxmlformats.org/officeDocument/2006/relationships/customXml" Target="../customXml/item1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9579;&#20195;&#20891;\xwechat_files\wxid_ujd2pqkksaaa22_7053\msg\file\2026-02\&#20108;&#26530;&#32445;3&#21488;&#27833;&#26426;7&#21488;&#37197;&#30005;&#26588;&#20837;&#24211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附件 1</v>
          </cell>
        </row>
        <row r="2">
          <cell r="A2" t="str">
            <v>回收物资退库单</v>
          </cell>
        </row>
        <row r="3">
          <cell r="A3" t="str">
            <v> </v>
          </cell>
        </row>
        <row r="4">
          <cell r="A4" t="str">
            <v> </v>
          </cell>
        </row>
        <row r="5">
          <cell r="A5" t="str">
            <v>回收物资退库单</v>
          </cell>
        </row>
        <row r="6">
          <cell r="A6" t="str">
            <v>申请人：李勇军</v>
          </cell>
        </row>
        <row r="6">
          <cell r="E6" t="str">
            <v>申请部门：云网监控调度中国新</v>
          </cell>
        </row>
        <row r="6">
          <cell r="H6" t="str">
            <v>申请类型：报废入库</v>
          </cell>
        </row>
        <row r="7">
          <cell r="A7" t="str">
            <v>联系人：李勇军</v>
          </cell>
        </row>
        <row r="7">
          <cell r="F7" t="str">
            <v>联系电话：18919883362</v>
          </cell>
        </row>
        <row r="8">
          <cell r="A8" t="str">
            <v>备注：云网监控调度中心</v>
          </cell>
        </row>
        <row r="9">
          <cell r="A9" t="str">
            <v>附件：</v>
          </cell>
        </row>
        <row r="10">
          <cell r="A10" t="str">
            <v>卡片编码</v>
          </cell>
          <cell r="B10" t="str">
            <v>资源编码</v>
          </cell>
          <cell r="C10" t="str">
            <v>物料编码</v>
          </cell>
          <cell r="D10" t="str">
            <v>物料名称</v>
          </cell>
          <cell r="E10" t="str">
            <v>物资规格</v>
          </cell>
          <cell r="F10" t="str">
            <v>单位</v>
          </cell>
          <cell r="G10" t="str">
            <v>数量</v>
          </cell>
          <cell r="H10" t="str">
            <v>原值</v>
          </cell>
          <cell r="I10" t="str">
            <v>净值</v>
          </cell>
          <cell r="J10" t="str">
            <v>库存金额</v>
          </cell>
          <cell r="K10" t="str">
            <v>库存属性</v>
          </cell>
          <cell r="L10" t="str">
            <v>数据信息 已清理</v>
          </cell>
        </row>
        <row r="11">
          <cell r="A11" t="str">
            <v>000000782949</v>
          </cell>
        </row>
        <row r="11">
          <cell r="C11" t="str">
            <v>J06100100576</v>
          </cell>
          <cell r="D11" t="str">
            <v>卡特柴油发电机组</v>
          </cell>
          <cell r="E11" t="str">
            <v>1600KW</v>
          </cell>
          <cell r="F11" t="str">
            <v>台</v>
          </cell>
          <cell r="G11">
            <v>1</v>
          </cell>
          <cell r="H11" t="str">
            <v>3000000.0</v>
          </cell>
          <cell r="I11" t="str">
            <v>90000.0</v>
          </cell>
          <cell r="J11">
            <v>0</v>
          </cell>
          <cell r="K11" t="str">
            <v>废旧物资</v>
          </cell>
          <cell r="L11" t="str">
            <v>是</v>
          </cell>
        </row>
        <row r="12">
          <cell r="A12" t="str">
            <v>000000782230</v>
          </cell>
        </row>
        <row r="12">
          <cell r="C12" t="str">
            <v>J06100100576</v>
          </cell>
          <cell r="D12" t="str">
            <v>卡特柴油发电机组</v>
          </cell>
          <cell r="E12" t="str">
            <v>1600KW</v>
          </cell>
          <cell r="F12" t="str">
            <v>台</v>
          </cell>
          <cell r="G12">
            <v>1</v>
          </cell>
          <cell r="H12" t="str">
            <v>2499999.99</v>
          </cell>
          <cell r="I12" t="str">
            <v>75000.0</v>
          </cell>
          <cell r="J12">
            <v>0</v>
          </cell>
          <cell r="K12" t="str">
            <v>废旧物资</v>
          </cell>
          <cell r="L12" t="str">
            <v>是</v>
          </cell>
        </row>
        <row r="13">
          <cell r="A13" t="str">
            <v>000000783377</v>
          </cell>
        </row>
        <row r="13">
          <cell r="C13" t="str">
            <v>J06100100576</v>
          </cell>
          <cell r="D13" t="str">
            <v>卡特柴油发电机组</v>
          </cell>
          <cell r="E13" t="str">
            <v>1600KW</v>
          </cell>
          <cell r="F13" t="str">
            <v>台</v>
          </cell>
          <cell r="G13">
            <v>1</v>
          </cell>
          <cell r="H13" t="str">
            <v>3000000.0</v>
          </cell>
          <cell r="I13" t="str">
            <v>90000.0</v>
          </cell>
          <cell r="J13">
            <v>0</v>
          </cell>
          <cell r="K13" t="str">
            <v>废旧物资</v>
          </cell>
          <cell r="L13" t="str">
            <v>是</v>
          </cell>
        </row>
        <row r="14">
          <cell r="A14" t="str">
            <v>000000782213</v>
          </cell>
        </row>
        <row r="14">
          <cell r="C14" t="str">
            <v>J06030300281</v>
          </cell>
          <cell r="D14" t="str">
            <v>油机配电控制屏</v>
          </cell>
          <cell r="E14" t="str">
            <v>配电柜</v>
          </cell>
          <cell r="F14" t="str">
            <v>架</v>
          </cell>
          <cell r="G14">
            <v>1</v>
          </cell>
          <cell r="H14" t="str">
            <v>314000.0</v>
          </cell>
          <cell r="I14" t="str">
            <v>9420.0</v>
          </cell>
          <cell r="J14">
            <v>0</v>
          </cell>
          <cell r="K14" t="str">
            <v>废旧物资</v>
          </cell>
          <cell r="L14" t="str">
            <v>是</v>
          </cell>
        </row>
        <row r="15">
          <cell r="A15" t="str">
            <v>000000782246</v>
          </cell>
        </row>
        <row r="15">
          <cell r="C15" t="str">
            <v>J06030300281</v>
          </cell>
          <cell r="D15" t="str">
            <v>油机配电出线屏</v>
          </cell>
          <cell r="E15" t="str">
            <v>配电柜</v>
          </cell>
          <cell r="F15" t="str">
            <v>架</v>
          </cell>
          <cell r="G15">
            <v>1</v>
          </cell>
          <cell r="H15">
            <v>314000</v>
          </cell>
          <cell r="I15">
            <v>9420</v>
          </cell>
          <cell r="J15">
            <v>0</v>
          </cell>
          <cell r="K15" t="str">
            <v>废旧物资</v>
          </cell>
          <cell r="L15" t="str">
            <v>是</v>
          </cell>
        </row>
        <row r="16">
          <cell r="A16" t="str">
            <v>000000782298</v>
          </cell>
        </row>
        <row r="16">
          <cell r="C16" t="str">
            <v>J06030300281</v>
          </cell>
          <cell r="D16" t="str">
            <v>油机配电并机屏</v>
          </cell>
          <cell r="E16" t="str">
            <v>配电柜</v>
          </cell>
          <cell r="F16" t="str">
            <v>架</v>
          </cell>
          <cell r="G16">
            <v>1</v>
          </cell>
          <cell r="H16">
            <v>166666.67</v>
          </cell>
          <cell r="I16">
            <v>5000</v>
          </cell>
          <cell r="J16">
            <v>0</v>
          </cell>
          <cell r="K16" t="str">
            <v>废旧物资</v>
          </cell>
          <cell r="L16" t="str">
            <v>是</v>
          </cell>
        </row>
        <row r="17">
          <cell r="A17" t="str">
            <v>000000782383</v>
          </cell>
        </row>
        <row r="17">
          <cell r="C17" t="str">
            <v>J06030300281</v>
          </cell>
          <cell r="D17" t="str">
            <v>油位配电显示屏</v>
          </cell>
          <cell r="E17" t="str">
            <v>配电柜</v>
          </cell>
          <cell r="F17" t="str">
            <v>架</v>
          </cell>
          <cell r="G17">
            <v>1</v>
          </cell>
          <cell r="H17">
            <v>83333.33</v>
          </cell>
          <cell r="I17">
            <v>2500</v>
          </cell>
          <cell r="J17">
            <v>0</v>
          </cell>
          <cell r="K17" t="str">
            <v>废旧物资</v>
          </cell>
          <cell r="L17" t="str">
            <v>是</v>
          </cell>
        </row>
        <row r="18">
          <cell r="A18" t="str">
            <v>000000782874</v>
          </cell>
        </row>
        <row r="18">
          <cell r="C18" t="str">
            <v>J06030300281</v>
          </cell>
          <cell r="D18" t="str">
            <v>油机配电出线屏</v>
          </cell>
          <cell r="E18" t="str">
            <v>配电柜</v>
          </cell>
          <cell r="F18" t="str">
            <v>架</v>
          </cell>
          <cell r="G18">
            <v>1</v>
          </cell>
          <cell r="H18">
            <v>314000</v>
          </cell>
          <cell r="I18">
            <v>9420</v>
          </cell>
          <cell r="J18">
            <v>0</v>
          </cell>
          <cell r="K18" t="str">
            <v>废旧物资</v>
          </cell>
          <cell r="L18" t="str">
            <v>是</v>
          </cell>
        </row>
        <row r="19">
          <cell r="A19" t="str">
            <v>000000782964</v>
          </cell>
        </row>
        <row r="19">
          <cell r="C19" t="str">
            <v>J06030300281</v>
          </cell>
          <cell r="D19" t="str">
            <v>油机配电出线屏</v>
          </cell>
          <cell r="E19" t="str">
            <v>配电柜</v>
          </cell>
          <cell r="F19" t="str">
            <v>架</v>
          </cell>
          <cell r="G19">
            <v>1</v>
          </cell>
          <cell r="H19">
            <v>314000</v>
          </cell>
          <cell r="I19">
            <v>9420</v>
          </cell>
          <cell r="J19">
            <v>0</v>
          </cell>
          <cell r="K19" t="str">
            <v>废旧物资</v>
          </cell>
          <cell r="L19" t="str">
            <v>是</v>
          </cell>
        </row>
        <row r="20">
          <cell r="A20" t="str">
            <v>000000782979</v>
          </cell>
        </row>
        <row r="20">
          <cell r="C20" t="str">
            <v>J06030300281</v>
          </cell>
          <cell r="D20" t="str">
            <v>油机配电控制屏</v>
          </cell>
          <cell r="E20" t="str">
            <v>配电柜</v>
          </cell>
          <cell r="F20" t="str">
            <v>架</v>
          </cell>
          <cell r="G20">
            <v>1</v>
          </cell>
          <cell r="H20">
            <v>314000</v>
          </cell>
          <cell r="I20">
            <v>9420</v>
          </cell>
          <cell r="J20">
            <v>0</v>
          </cell>
          <cell r="K20" t="str">
            <v>废旧物资</v>
          </cell>
          <cell r="L20" t="str">
            <v>是</v>
          </cell>
        </row>
        <row r="21">
          <cell r="A21" t="str">
            <v>入库时间：</v>
          </cell>
        </row>
        <row r="22">
          <cell r="A22" t="str">
            <v>物资管理/使用部门：                          时间：</v>
          </cell>
        </row>
        <row r="23">
          <cell r="A23" t="str">
            <v>采购供应链管理部门（仓库）：                 时间：</v>
          </cell>
        </row>
        <row r="24">
          <cell r="A24" t="str">
            <v>备注：上述设备资产已报废，申请缴库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comments" Target="../comments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comments" Target="../comments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comments" Target="../comments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comments" Target="../comments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3"/>
  <sheetViews>
    <sheetView showGridLines="0" workbookViewId="0">
      <pane xSplit="3" ySplit="1" topLeftCell="D2" activePane="bottomRight" state="frozen"/>
      <selection/>
      <selection pane="topRight"/>
      <selection pane="bottomLeft"/>
      <selection pane="bottomRight" activeCell="C16" sqref="C16"/>
    </sheetView>
  </sheetViews>
  <sheetFormatPr defaultColWidth="9" defaultRowHeight="14.1" outlineLevelCol="2"/>
  <cols>
    <col min="1" max="1" width="1.53333333333333" customWidth="1"/>
    <col min="2" max="2" width="3.66666666666667" customWidth="1"/>
    <col min="3" max="3" width="136.666666666667" customWidth="1"/>
    <col min="4" max="4" width="8.86666666666667" customWidth="1"/>
  </cols>
  <sheetData>
    <row r="1" ht="37.25" customHeight="1" spans="2:3">
      <c r="B1" s="517" t="s">
        <v>0</v>
      </c>
      <c r="C1" s="518"/>
    </row>
    <row r="2" spans="2:3">
      <c r="B2" s="519">
        <v>1</v>
      </c>
      <c r="C2" s="520" t="s">
        <v>1</v>
      </c>
    </row>
    <row r="3" spans="2:3">
      <c r="B3" s="521">
        <f t="shared" ref="B3:B8" si="0">B2+1</f>
        <v>2</v>
      </c>
      <c r="C3" s="522" t="s">
        <v>2</v>
      </c>
    </row>
    <row r="4" spans="2:3">
      <c r="B4" s="523">
        <f t="shared" si="0"/>
        <v>3</v>
      </c>
      <c r="C4" s="520" t="s">
        <v>3</v>
      </c>
    </row>
    <row r="5" spans="2:3">
      <c r="B5" s="521">
        <f t="shared" si="0"/>
        <v>4</v>
      </c>
      <c r="C5" s="522" t="s">
        <v>4</v>
      </c>
    </row>
    <row r="6" spans="2:3">
      <c r="B6" s="523">
        <f t="shared" si="0"/>
        <v>5</v>
      </c>
      <c r="C6" s="520" t="s">
        <v>5</v>
      </c>
    </row>
    <row r="7" spans="2:3">
      <c r="B7" s="521">
        <f t="shared" si="0"/>
        <v>6</v>
      </c>
      <c r="C7" s="522" t="s">
        <v>6</v>
      </c>
    </row>
    <row r="8" spans="2:3">
      <c r="B8" s="523">
        <f t="shared" si="0"/>
        <v>7</v>
      </c>
      <c r="C8" s="520" t="s">
        <v>7</v>
      </c>
    </row>
    <row r="9" spans="3:3">
      <c r="C9" s="524"/>
    </row>
    <row r="10" spans="3:3">
      <c r="C10" s="524"/>
    </row>
    <row r="11" spans="3:3">
      <c r="C11" s="524"/>
    </row>
    <row r="12" spans="3:3">
      <c r="C12" s="524"/>
    </row>
    <row r="13" spans="3:3">
      <c r="C13" s="524"/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view="pageBreakPreview" zoomScaleNormal="100" workbookViewId="0">
      <pane xSplit="9" ySplit="6" topLeftCell="J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2" width="28.3333333333333" customWidth="1"/>
    <col min="3" max="3" width="20" customWidth="1"/>
    <col min="4" max="4" width="7.53333333333333" customWidth="1"/>
    <col min="5" max="6" width="15.6666666666667" customWidth="1"/>
    <col min="7" max="7" width="12.3333333333333" customWidth="1"/>
    <col min="8" max="8" width="8.13333333333333" customWidth="1"/>
    <col min="11" max="11" width="12.5333333333333" customWidth="1"/>
  </cols>
  <sheetData>
    <row r="1" ht="30" customHeight="1" spans="1:9">
      <c r="A1" s="2" t="str">
        <f>目录!C10</f>
        <v>银行存款评估明细表</v>
      </c>
      <c r="B1" s="3"/>
      <c r="C1" s="3"/>
      <c r="D1" s="3"/>
      <c r="E1" s="3"/>
      <c r="F1" s="3"/>
      <c r="G1" s="3"/>
      <c r="H1" s="3"/>
      <c r="I1" s="3"/>
    </row>
    <row r="2" spans="1:9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</row>
    <row r="3" spans="1:9">
      <c r="A3" s="5"/>
      <c r="B3" s="5"/>
      <c r="C3" s="5"/>
      <c r="D3" s="5"/>
      <c r="E3" s="5"/>
      <c r="F3" s="5"/>
      <c r="G3" s="5"/>
      <c r="H3" s="36"/>
      <c r="I3" s="36" t="str">
        <f>目录!E10&amp;目录!F10</f>
        <v>表3-1-2</v>
      </c>
    </row>
    <row r="4" spans="1:9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36" t="s">
        <v>214</v>
      </c>
    </row>
    <row r="5" ht="14.95" spans="1:9">
      <c r="A5" s="6" t="s">
        <v>215</v>
      </c>
      <c r="B5" s="7"/>
      <c r="C5" s="7"/>
      <c r="D5" s="7"/>
      <c r="E5" s="7"/>
      <c r="F5" s="8" t="s">
        <v>216</v>
      </c>
      <c r="G5" s="9"/>
      <c r="H5" s="9"/>
      <c r="I5" s="37"/>
    </row>
    <row r="6" s="1" customFormat="1" ht="12.4" spans="1:12">
      <c r="A6" s="10" t="s">
        <v>282</v>
      </c>
      <c r="B6" s="11" t="s">
        <v>288</v>
      </c>
      <c r="C6" s="11" t="s">
        <v>289</v>
      </c>
      <c r="D6" s="11" t="s">
        <v>284</v>
      </c>
      <c r="E6" s="12" t="s">
        <v>217</v>
      </c>
      <c r="F6" s="13" t="s">
        <v>203</v>
      </c>
      <c r="G6" s="14" t="s">
        <v>204</v>
      </c>
      <c r="H6" s="14" t="s">
        <v>205</v>
      </c>
      <c r="I6" s="38" t="s">
        <v>285</v>
      </c>
      <c r="K6" s="39" t="s">
        <v>218</v>
      </c>
      <c r="L6" s="39" t="s">
        <v>219</v>
      </c>
    </row>
    <row r="7" spans="1:11">
      <c r="A7" s="15">
        <v>1</v>
      </c>
      <c r="B7" s="291"/>
      <c r="C7" s="338"/>
      <c r="D7" s="18" t="s">
        <v>287</v>
      </c>
      <c r="E7" s="19"/>
      <c r="F7" s="20"/>
      <c r="G7" s="21">
        <f>IF(基本信息!$C$4="B",F7-E7,"")</f>
        <v>0</v>
      </c>
      <c r="H7" s="40">
        <f>IF(基本信息!$C$4&lt;&gt;"B","",IF(E7=0,0,ROUND(G7/ABS(E7),4)))</f>
        <v>0</v>
      </c>
      <c r="I7" s="41"/>
      <c r="K7" s="42"/>
    </row>
    <row r="8" spans="1:11">
      <c r="A8" s="15">
        <f>A7+1</f>
        <v>2</v>
      </c>
      <c r="B8" s="291"/>
      <c r="C8" s="338"/>
      <c r="D8" s="18"/>
      <c r="E8" s="19"/>
      <c r="F8" s="20"/>
      <c r="G8" s="21"/>
      <c r="H8" s="21"/>
      <c r="I8" s="41"/>
      <c r="K8" s="42"/>
    </row>
    <row r="9" spans="1:11">
      <c r="A9" s="15">
        <f t="shared" ref="A9:A16" si="0">A8+1</f>
        <v>3</v>
      </c>
      <c r="B9" s="291"/>
      <c r="C9" s="338"/>
      <c r="D9" s="18"/>
      <c r="E9" s="19"/>
      <c r="F9" s="20"/>
      <c r="G9" s="21"/>
      <c r="H9" s="21"/>
      <c r="I9" s="41"/>
      <c r="K9" s="42"/>
    </row>
    <row r="10" spans="1:11">
      <c r="A10" s="15">
        <f t="shared" si="0"/>
        <v>4</v>
      </c>
      <c r="B10" s="291"/>
      <c r="C10" s="338"/>
      <c r="D10" s="18"/>
      <c r="E10" s="19"/>
      <c r="F10" s="20"/>
      <c r="G10" s="21"/>
      <c r="H10" s="21"/>
      <c r="I10" s="41"/>
      <c r="K10" s="42"/>
    </row>
    <row r="11" spans="1:11">
      <c r="A11" s="15">
        <f t="shared" si="0"/>
        <v>5</v>
      </c>
      <c r="B11" s="291"/>
      <c r="C11" s="338"/>
      <c r="D11" s="18"/>
      <c r="E11" s="19"/>
      <c r="F11" s="20"/>
      <c r="G11" s="21"/>
      <c r="H11" s="21"/>
      <c r="I11" s="41"/>
      <c r="K11" s="42"/>
    </row>
    <row r="12" spans="1:11">
      <c r="A12" s="15">
        <f t="shared" si="0"/>
        <v>6</v>
      </c>
      <c r="B12" s="291"/>
      <c r="C12" s="338"/>
      <c r="D12" s="18"/>
      <c r="E12" s="19"/>
      <c r="F12" s="20"/>
      <c r="G12" s="21"/>
      <c r="H12" s="21"/>
      <c r="I12" s="41"/>
      <c r="K12" s="42"/>
    </row>
    <row r="13" spans="1:11">
      <c r="A13" s="15">
        <f t="shared" si="0"/>
        <v>7</v>
      </c>
      <c r="B13" s="291"/>
      <c r="C13" s="338"/>
      <c r="D13" s="18"/>
      <c r="E13" s="19"/>
      <c r="F13" s="20"/>
      <c r="G13" s="21"/>
      <c r="H13" s="21"/>
      <c r="I13" s="41"/>
      <c r="K13" s="42"/>
    </row>
    <row r="14" spans="1:11">
      <c r="A14" s="15">
        <f t="shared" si="0"/>
        <v>8</v>
      </c>
      <c r="B14" s="291"/>
      <c r="C14" s="338"/>
      <c r="D14" s="18"/>
      <c r="E14" s="19"/>
      <c r="F14" s="20"/>
      <c r="G14" s="21"/>
      <c r="H14" s="21"/>
      <c r="I14" s="41"/>
      <c r="K14" s="42"/>
    </row>
    <row r="15" spans="1:11">
      <c r="A15" s="15">
        <f t="shared" si="0"/>
        <v>9</v>
      </c>
      <c r="B15" s="291"/>
      <c r="C15" s="338"/>
      <c r="D15" s="18"/>
      <c r="E15" s="19"/>
      <c r="F15" s="20"/>
      <c r="G15" s="21"/>
      <c r="H15" s="21"/>
      <c r="I15" s="41"/>
      <c r="K15" s="42"/>
    </row>
    <row r="16" spans="1:11">
      <c r="A16" s="15">
        <f t="shared" si="0"/>
        <v>10</v>
      </c>
      <c r="B16" s="291"/>
      <c r="C16" s="338"/>
      <c r="D16" s="18"/>
      <c r="E16" s="19"/>
      <c r="F16" s="20"/>
      <c r="G16" s="21"/>
      <c r="H16" s="21"/>
      <c r="I16" s="41"/>
      <c r="K16" s="42"/>
    </row>
    <row r="17" spans="1:11">
      <c r="A17" s="22"/>
      <c r="B17" s="23"/>
      <c r="C17" s="23"/>
      <c r="D17" s="23"/>
      <c r="E17" s="19"/>
      <c r="F17" s="20"/>
      <c r="G17" s="21"/>
      <c r="H17" s="21"/>
      <c r="I17" s="41"/>
      <c r="K17" s="42"/>
    </row>
    <row r="18" spans="1:11">
      <c r="A18" s="26"/>
      <c r="B18" s="23"/>
      <c r="C18" s="23"/>
      <c r="D18" s="23"/>
      <c r="E18" s="19"/>
      <c r="F18" s="20"/>
      <c r="G18" s="21"/>
      <c r="H18" s="21"/>
      <c r="I18" s="41"/>
      <c r="K18" s="42"/>
    </row>
    <row r="19" spans="1:12">
      <c r="A19" s="27"/>
      <c r="B19" s="297" t="s">
        <v>280</v>
      </c>
      <c r="C19" s="297"/>
      <c r="D19" s="297"/>
      <c r="E19" s="30">
        <f>ROUND(SUM(E7:E18),2)</f>
        <v>0</v>
      </c>
      <c r="F19" s="31">
        <f>IF(基本信息!$C$4="B",ROUND(SUM(F7:F18),2),"")</f>
        <v>0</v>
      </c>
      <c r="G19" s="32">
        <f>IF(基本信息!$C$4="B",ROUND(SUM(G7:G18),2),"")</f>
        <v>0</v>
      </c>
      <c r="H19" s="43">
        <f>IF(基本信息!$C$4&lt;&gt;"B","",IF(E19=0,0,ROUND(G19/ABS(E19),4)))</f>
        <v>0</v>
      </c>
      <c r="I19" s="44"/>
      <c r="K19" s="45"/>
      <c r="L19" s="46" t="str">
        <f>IF(E19-K19=0,"OK","F")</f>
        <v>OK</v>
      </c>
    </row>
    <row r="20" spans="1:9">
      <c r="A20" s="33"/>
      <c r="B20" s="33"/>
      <c r="C20" s="33"/>
      <c r="D20" s="33"/>
      <c r="E20" s="33"/>
      <c r="F20" s="33"/>
      <c r="G20" s="33"/>
      <c r="H20" s="33"/>
      <c r="I20" s="33"/>
    </row>
    <row r="21" spans="1:10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3"/>
      <c r="G21" s="33"/>
      <c r="H21" s="33"/>
      <c r="I21" s="47" t="str">
        <f>IF(基本信息!$C$4="B","评估人员:"&amp;基本信息!C25,"")</f>
        <v>评估人员:</v>
      </c>
      <c r="J21" s="48"/>
    </row>
    <row r="22" spans="1:9">
      <c r="A22" s="34" t="str">
        <f>"填表日期："&amp;基本信息!$C$14</f>
        <v>填表日期：2026年2月10日</v>
      </c>
      <c r="B22" s="35"/>
      <c r="C22" s="35"/>
      <c r="D22" s="35"/>
      <c r="E22" s="35"/>
      <c r="F22" s="33"/>
      <c r="G22" s="33"/>
      <c r="H22" s="33"/>
      <c r="I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view="pageBreakPreview" zoomScaleNormal="100" workbookViewId="0">
      <pane xSplit="9" ySplit="6" topLeftCell="J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2" width="28.3333333333333" customWidth="1"/>
    <col min="3" max="3" width="20" customWidth="1"/>
    <col min="4" max="4" width="7.53333333333333" customWidth="1"/>
    <col min="5" max="6" width="15.6666666666667" customWidth="1"/>
    <col min="7" max="7" width="12.3333333333333" customWidth="1"/>
    <col min="8" max="8" width="8.13333333333333" customWidth="1"/>
    <col min="11" max="11" width="12.5333333333333" customWidth="1"/>
  </cols>
  <sheetData>
    <row r="1" ht="30" customHeight="1" spans="1:9">
      <c r="A1" s="2" t="str">
        <f>目录!C11</f>
        <v>其他货币资金评估明细表</v>
      </c>
      <c r="B1" s="3"/>
      <c r="C1" s="3"/>
      <c r="D1" s="3"/>
      <c r="E1" s="3"/>
      <c r="F1" s="3"/>
      <c r="G1" s="3"/>
      <c r="H1" s="3"/>
      <c r="I1" s="3"/>
    </row>
    <row r="2" spans="1:9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</row>
    <row r="3" spans="1:9">
      <c r="A3" s="5"/>
      <c r="B3" s="5"/>
      <c r="C3" s="5"/>
      <c r="D3" s="5"/>
      <c r="E3" s="5"/>
      <c r="F3" s="5"/>
      <c r="G3" s="5"/>
      <c r="H3" s="36"/>
      <c r="I3" s="36" t="str">
        <f>目录!E11&amp;目录!F11</f>
        <v>表3-1-3</v>
      </c>
    </row>
    <row r="4" spans="1:9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36" t="s">
        <v>214</v>
      </c>
    </row>
    <row r="5" ht="14.95" spans="1:9">
      <c r="A5" s="6" t="s">
        <v>215</v>
      </c>
      <c r="B5" s="7"/>
      <c r="C5" s="7"/>
      <c r="D5" s="7"/>
      <c r="E5" s="7"/>
      <c r="F5" s="8" t="s">
        <v>216</v>
      </c>
      <c r="G5" s="9"/>
      <c r="H5" s="9"/>
      <c r="I5" s="37"/>
    </row>
    <row r="6" s="1" customFormat="1" ht="12.4" spans="1:12">
      <c r="A6" s="10" t="s">
        <v>282</v>
      </c>
      <c r="B6" s="11" t="s">
        <v>290</v>
      </c>
      <c r="C6" s="11" t="s">
        <v>291</v>
      </c>
      <c r="D6" s="11" t="s">
        <v>284</v>
      </c>
      <c r="E6" s="12" t="s">
        <v>217</v>
      </c>
      <c r="F6" s="13" t="s">
        <v>203</v>
      </c>
      <c r="G6" s="14" t="s">
        <v>204</v>
      </c>
      <c r="H6" s="14" t="s">
        <v>205</v>
      </c>
      <c r="I6" s="38" t="s">
        <v>285</v>
      </c>
      <c r="K6" s="39" t="s">
        <v>218</v>
      </c>
      <c r="L6" s="39" t="s">
        <v>219</v>
      </c>
    </row>
    <row r="7" spans="1:11">
      <c r="A7" s="15">
        <v>1</v>
      </c>
      <c r="B7" s="291"/>
      <c r="C7" s="291"/>
      <c r="D7" s="18" t="s">
        <v>287</v>
      </c>
      <c r="E7" s="19"/>
      <c r="F7" s="20"/>
      <c r="G7" s="21">
        <f>IF(基本信息!$C$4="B",F7-E7,"")</f>
        <v>0</v>
      </c>
      <c r="H7" s="40">
        <f>IF(基本信息!$C$4&lt;&gt;"B","",IF(E7=0,0,ROUND(G7/ABS(E7),4)))</f>
        <v>0</v>
      </c>
      <c r="I7" s="41"/>
      <c r="K7" s="42"/>
    </row>
    <row r="8" spans="1:11">
      <c r="A8" s="15">
        <f>A7+1</f>
        <v>2</v>
      </c>
      <c r="B8" s="291"/>
      <c r="C8" s="291"/>
      <c r="D8" s="18"/>
      <c r="E8" s="19"/>
      <c r="F8" s="20"/>
      <c r="G8" s="21"/>
      <c r="H8" s="21"/>
      <c r="I8" s="41"/>
      <c r="K8" s="42"/>
    </row>
    <row r="9" spans="1:11">
      <c r="A9" s="15">
        <f t="shared" ref="A9:A16" si="0">A8+1</f>
        <v>3</v>
      </c>
      <c r="B9" s="291"/>
      <c r="C9" s="291"/>
      <c r="D9" s="18"/>
      <c r="E9" s="19"/>
      <c r="F9" s="20"/>
      <c r="G9" s="21"/>
      <c r="H9" s="21"/>
      <c r="I9" s="41"/>
      <c r="K9" s="42"/>
    </row>
    <row r="10" spans="1:11">
      <c r="A10" s="15">
        <f t="shared" si="0"/>
        <v>4</v>
      </c>
      <c r="B10" s="291"/>
      <c r="C10" s="291"/>
      <c r="D10" s="18"/>
      <c r="E10" s="19"/>
      <c r="F10" s="20"/>
      <c r="G10" s="21"/>
      <c r="H10" s="21"/>
      <c r="I10" s="41"/>
      <c r="K10" s="42"/>
    </row>
    <row r="11" spans="1:11">
      <c r="A11" s="15">
        <f t="shared" si="0"/>
        <v>5</v>
      </c>
      <c r="B11" s="291"/>
      <c r="C11" s="291"/>
      <c r="D11" s="18"/>
      <c r="E11" s="19"/>
      <c r="F11" s="20"/>
      <c r="G11" s="21"/>
      <c r="H11" s="21"/>
      <c r="I11" s="41"/>
      <c r="K11" s="42"/>
    </row>
    <row r="12" spans="1:11">
      <c r="A12" s="15">
        <f t="shared" si="0"/>
        <v>6</v>
      </c>
      <c r="B12" s="291"/>
      <c r="C12" s="291"/>
      <c r="D12" s="18"/>
      <c r="E12" s="19"/>
      <c r="F12" s="20"/>
      <c r="G12" s="21"/>
      <c r="H12" s="21"/>
      <c r="I12" s="41"/>
      <c r="K12" s="42"/>
    </row>
    <row r="13" spans="1:11">
      <c r="A13" s="15">
        <f t="shared" si="0"/>
        <v>7</v>
      </c>
      <c r="B13" s="291"/>
      <c r="C13" s="291"/>
      <c r="D13" s="18"/>
      <c r="E13" s="19"/>
      <c r="F13" s="20"/>
      <c r="G13" s="21"/>
      <c r="H13" s="21"/>
      <c r="I13" s="41"/>
      <c r="K13" s="42"/>
    </row>
    <row r="14" spans="1:11">
      <c r="A14" s="15">
        <f t="shared" si="0"/>
        <v>8</v>
      </c>
      <c r="B14" s="291"/>
      <c r="C14" s="291"/>
      <c r="D14" s="18"/>
      <c r="E14" s="19"/>
      <c r="F14" s="20"/>
      <c r="G14" s="21"/>
      <c r="H14" s="21"/>
      <c r="I14" s="41"/>
      <c r="K14" s="42"/>
    </row>
    <row r="15" spans="1:11">
      <c r="A15" s="15">
        <f t="shared" si="0"/>
        <v>9</v>
      </c>
      <c r="B15" s="291"/>
      <c r="C15" s="291"/>
      <c r="D15" s="18"/>
      <c r="E15" s="19"/>
      <c r="F15" s="20"/>
      <c r="G15" s="21"/>
      <c r="H15" s="21"/>
      <c r="I15" s="41"/>
      <c r="K15" s="42"/>
    </row>
    <row r="16" spans="1:11">
      <c r="A16" s="15">
        <f t="shared" si="0"/>
        <v>10</v>
      </c>
      <c r="B16" s="291"/>
      <c r="C16" s="291"/>
      <c r="D16" s="18"/>
      <c r="E16" s="19"/>
      <c r="F16" s="20"/>
      <c r="G16" s="21"/>
      <c r="H16" s="21"/>
      <c r="I16" s="41"/>
      <c r="K16" s="42"/>
    </row>
    <row r="17" spans="1:11">
      <c r="A17" s="22"/>
      <c r="B17" s="23"/>
      <c r="C17" s="24"/>
      <c r="D17" s="23"/>
      <c r="E17" s="19"/>
      <c r="F17" s="20"/>
      <c r="G17" s="21"/>
      <c r="H17" s="21"/>
      <c r="I17" s="41"/>
      <c r="K17" s="42"/>
    </row>
    <row r="18" spans="1:11">
      <c r="A18" s="26"/>
      <c r="B18" s="23"/>
      <c r="C18" s="24"/>
      <c r="D18" s="23"/>
      <c r="E18" s="19"/>
      <c r="F18" s="20"/>
      <c r="G18" s="21"/>
      <c r="H18" s="21"/>
      <c r="I18" s="41"/>
      <c r="K18" s="42"/>
    </row>
    <row r="19" spans="1:12">
      <c r="A19" s="27"/>
      <c r="B19" s="297" t="s">
        <v>280</v>
      </c>
      <c r="C19" s="297"/>
      <c r="D19" s="297"/>
      <c r="E19" s="30">
        <f>ROUND(SUM(E7:E18),2)</f>
        <v>0</v>
      </c>
      <c r="F19" s="31">
        <f>IF(基本信息!$C$4="B",ROUND(SUM(F7:F18),2),"")</f>
        <v>0</v>
      </c>
      <c r="G19" s="32">
        <f>IF(基本信息!$C$4="B",ROUND(SUM(G7:G18),2),"")</f>
        <v>0</v>
      </c>
      <c r="H19" s="43">
        <f>IF(基本信息!$C$4&lt;&gt;"B","",IF(E19=0,0,ROUND(G19/ABS(E19),4)))</f>
        <v>0</v>
      </c>
      <c r="I19" s="44"/>
      <c r="K19" s="45"/>
      <c r="L19" s="46" t="str">
        <f>IF(E19-K19=0,"OK","F")</f>
        <v>OK</v>
      </c>
    </row>
    <row r="20" spans="1:9">
      <c r="A20" s="33"/>
      <c r="B20" s="33"/>
      <c r="C20" s="33"/>
      <c r="D20" s="33"/>
      <c r="E20" s="33"/>
      <c r="F20" s="33"/>
      <c r="G20" s="33"/>
      <c r="H20" s="33"/>
      <c r="I20" s="33"/>
    </row>
    <row r="21" spans="1:10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3"/>
      <c r="G21" s="33"/>
      <c r="H21" s="33"/>
      <c r="I21" s="47" t="str">
        <f>IF(基本信息!$C$4="B","评估人员:"&amp;基本信息!C26,"")</f>
        <v>评估人员:</v>
      </c>
      <c r="J21" s="48"/>
    </row>
    <row r="22" spans="1:9">
      <c r="A22" s="34" t="str">
        <f>"填表日期："&amp;基本信息!$C$14</f>
        <v>填表日期：2026年2月10日</v>
      </c>
      <c r="B22" s="35"/>
      <c r="C22" s="35"/>
      <c r="D22" s="35"/>
      <c r="E22" s="35"/>
      <c r="F22" s="33"/>
      <c r="G22" s="33"/>
      <c r="H22" s="33"/>
      <c r="I22" s="33"/>
    </row>
  </sheetData>
  <printOptions horizontalCentered="1"/>
  <pageMargins left="0.31496062992126" right="0.31496062992126" top="0.94488188976378" bottom="0.551181102362205" header="0.31496062992126" footer="0.3149606299212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2" max="12" width="12.5333333333333" customWidth="1"/>
  </cols>
  <sheetData>
    <row r="1" ht="30" customHeight="1" spans="1:10">
      <c r="A1" s="2" t="str">
        <f>目录!C12</f>
        <v>交易性金融资产评估明细表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目录!E12&amp;目录!F12</f>
        <v>表3-2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292</v>
      </c>
      <c r="C6" s="11" t="s">
        <v>293</v>
      </c>
      <c r="D6" s="11" t="s">
        <v>294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337"/>
      <c r="E7" s="18" t="s">
        <v>287</v>
      </c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41"/>
      <c r="L7" s="42"/>
    </row>
    <row r="8" spans="1:12">
      <c r="A8" s="15">
        <f>A7+1</f>
        <v>2</v>
      </c>
      <c r="B8" s="291"/>
      <c r="C8" s="291"/>
      <c r="D8" s="33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291"/>
      <c r="C9" s="291"/>
      <c r="D9" s="33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291"/>
      <c r="C10" s="291"/>
      <c r="D10" s="33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291"/>
      <c r="C11" s="291"/>
      <c r="D11" s="33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291"/>
      <c r="C12" s="291"/>
      <c r="D12" s="33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291"/>
      <c r="C13" s="291"/>
      <c r="D13" s="33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291"/>
      <c r="C14" s="291"/>
      <c r="D14" s="33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291"/>
      <c r="C15" s="291"/>
      <c r="D15" s="33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291"/>
      <c r="C16" s="291"/>
      <c r="D16" s="33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97" t="s">
        <v>280</v>
      </c>
      <c r="C19" s="297"/>
      <c r="D19" s="297"/>
      <c r="E19" s="297"/>
      <c r="F19" s="30">
        <f>ROUND(SUM(F7:F18),2)</f>
        <v>0</v>
      </c>
      <c r="G19" s="31">
        <f>IF(基本信息!$C$4&lt;&gt;"B","",ROUND(SUM(G7:G18),2))</f>
        <v>0</v>
      </c>
      <c r="H19" s="32">
        <f>IF(基本信息!$C$4&lt;&gt;"B","",ROUND(SUM(H7:H18),2))</f>
        <v>0</v>
      </c>
      <c r="I19" s="43">
        <f>IF(基本信息!$C$4&lt;&gt;"B","",IF(F19=0,0,ROUND(H19/ABS(F19),4)))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IF(基本信息!$C$4="B","评估人员:"&amp;基本信息!C27,"")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2" max="12" width="12.5333333333333" customWidth="1"/>
  </cols>
  <sheetData>
    <row r="1" ht="30" customHeight="1" spans="1:10">
      <c r="A1" s="2" t="str">
        <f>目录!C13</f>
        <v>衍生金融资产评估明细表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目录!E13&amp;目录!F13</f>
        <v>表3-3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292</v>
      </c>
      <c r="C6" s="11" t="s">
        <v>293</v>
      </c>
      <c r="D6" s="11" t="s">
        <v>294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337"/>
      <c r="E7" s="18" t="s">
        <v>287</v>
      </c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41"/>
      <c r="L7" s="42"/>
    </row>
    <row r="8" spans="1:12">
      <c r="A8" s="15">
        <f>A7+1</f>
        <v>2</v>
      </c>
      <c r="B8" s="291"/>
      <c r="C8" s="291"/>
      <c r="D8" s="33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291"/>
      <c r="C9" s="291"/>
      <c r="D9" s="33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291"/>
      <c r="C10" s="291"/>
      <c r="D10" s="33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291"/>
      <c r="C11" s="291"/>
      <c r="D11" s="33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291"/>
      <c r="C12" s="291"/>
      <c r="D12" s="33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291"/>
      <c r="C13" s="291"/>
      <c r="D13" s="33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291"/>
      <c r="C14" s="291"/>
      <c r="D14" s="33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291"/>
      <c r="C15" s="291"/>
      <c r="D15" s="33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291"/>
      <c r="C16" s="291"/>
      <c r="D16" s="33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97" t="s">
        <v>280</v>
      </c>
      <c r="C19" s="297"/>
      <c r="D19" s="297"/>
      <c r="E19" s="297"/>
      <c r="F19" s="30">
        <f>ROUND(SUM(F7:F18),2)</f>
        <v>0</v>
      </c>
      <c r="G19" s="31">
        <f>IF(基本信息!$C$4&lt;&gt;"B","",ROUND(SUM(G7:G18),2))</f>
        <v>0</v>
      </c>
      <c r="H19" s="32">
        <f>IF(基本信息!$C$4&lt;&gt;"B","",ROUND(SUM(H7:H18),2))</f>
        <v>0</v>
      </c>
      <c r="I19" s="43">
        <f>IF(基本信息!$C$4&lt;&gt;"B","",IF(F19=0,0,ROUND(H19/ABS(F19),4)))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IF(基本信息!$C$4="B","评估人员:"&amp;基本信息!C28,"")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3" width="19" customWidth="1"/>
    <col min="4" max="4" width="10.6666666666667" customWidth="1"/>
    <col min="5" max="6" width="9.53333333333333" customWidth="1"/>
    <col min="7" max="7" width="7.53333333333333" customWidth="1"/>
    <col min="8" max="9" width="15.6666666666667" customWidth="1"/>
    <col min="10" max="10" width="12.3333333333333" customWidth="1"/>
    <col min="11" max="11" width="8.13333333333333" customWidth="1"/>
    <col min="14" max="14" width="12.5333333333333" customWidth="1"/>
  </cols>
  <sheetData>
    <row r="1" ht="30" customHeight="1" spans="1:12">
      <c r="A1" s="2" t="str">
        <f>目录!C14</f>
        <v>应收票据评估明细表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目录!E14&amp;目录!F14</f>
        <v>表3-4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7"/>
      <c r="H5" s="7"/>
      <c r="I5" s="8" t="s">
        <v>216</v>
      </c>
      <c r="J5" s="9"/>
      <c r="K5" s="9"/>
      <c r="L5" s="37"/>
    </row>
    <row r="6" s="1" customFormat="1" ht="12.4" spans="1:15">
      <c r="A6" s="10" t="s">
        <v>282</v>
      </c>
      <c r="B6" s="11" t="s">
        <v>295</v>
      </c>
      <c r="C6" s="11" t="s">
        <v>296</v>
      </c>
      <c r="D6" s="11" t="s">
        <v>297</v>
      </c>
      <c r="E6" s="11" t="s">
        <v>298</v>
      </c>
      <c r="F6" s="11" t="s">
        <v>299</v>
      </c>
      <c r="G6" s="11" t="s">
        <v>284</v>
      </c>
      <c r="H6" s="12" t="s">
        <v>217</v>
      </c>
      <c r="I6" s="13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91"/>
      <c r="D7" s="291"/>
      <c r="E7" s="293"/>
      <c r="F7" s="293"/>
      <c r="G7" s="18" t="s">
        <v>287</v>
      </c>
      <c r="H7" s="19"/>
      <c r="I7" s="20"/>
      <c r="J7" s="21">
        <f>IF(基本信息!$C$4&lt;&gt;"B","",I7-H7)</f>
        <v>0</v>
      </c>
      <c r="K7" s="40">
        <f>IF(基本信息!$C$4&lt;&gt;"B","",IF(H7=0,0,ROUND(J7/ABS(H7),4)))</f>
        <v>0</v>
      </c>
      <c r="L7" s="41"/>
      <c r="N7" s="42"/>
    </row>
    <row r="8" spans="1:14">
      <c r="A8" s="15">
        <f>A7+1</f>
        <v>2</v>
      </c>
      <c r="B8" s="291"/>
      <c r="C8" s="291"/>
      <c r="D8" s="291"/>
      <c r="E8" s="293"/>
      <c r="F8" s="293"/>
      <c r="G8" s="18"/>
      <c r="H8" s="19"/>
      <c r="I8" s="20"/>
      <c r="J8" s="21"/>
      <c r="K8" s="21"/>
      <c r="L8" s="41"/>
      <c r="N8" s="42"/>
    </row>
    <row r="9" spans="1:14">
      <c r="A9" s="15">
        <f t="shared" ref="A9:A16" si="0">A8+1</f>
        <v>3</v>
      </c>
      <c r="B9" s="291"/>
      <c r="C9" s="291"/>
      <c r="D9" s="291"/>
      <c r="E9" s="293"/>
      <c r="F9" s="293"/>
      <c r="G9" s="18"/>
      <c r="H9" s="19"/>
      <c r="I9" s="20"/>
      <c r="J9" s="21"/>
      <c r="K9" s="21"/>
      <c r="L9" s="41"/>
      <c r="N9" s="42"/>
    </row>
    <row r="10" spans="1:14">
      <c r="A10" s="15">
        <f t="shared" si="0"/>
        <v>4</v>
      </c>
      <c r="B10" s="291"/>
      <c r="C10" s="291"/>
      <c r="D10" s="291"/>
      <c r="E10" s="293"/>
      <c r="F10" s="293"/>
      <c r="G10" s="18"/>
      <c r="H10" s="19"/>
      <c r="I10" s="20"/>
      <c r="J10" s="21"/>
      <c r="K10" s="21"/>
      <c r="L10" s="41"/>
      <c r="N10" s="42"/>
    </row>
    <row r="11" spans="1:14">
      <c r="A11" s="15">
        <f t="shared" si="0"/>
        <v>5</v>
      </c>
      <c r="B11" s="291"/>
      <c r="C11" s="291"/>
      <c r="D11" s="291"/>
      <c r="E11" s="293"/>
      <c r="F11" s="293"/>
      <c r="G11" s="18"/>
      <c r="H11" s="19"/>
      <c r="I11" s="20"/>
      <c r="J11" s="21"/>
      <c r="K11" s="21"/>
      <c r="L11" s="41"/>
      <c r="N11" s="42"/>
    </row>
    <row r="12" spans="1:14">
      <c r="A12" s="15">
        <f t="shared" si="0"/>
        <v>6</v>
      </c>
      <c r="B12" s="291"/>
      <c r="C12" s="291"/>
      <c r="D12" s="291"/>
      <c r="E12" s="293"/>
      <c r="F12" s="293"/>
      <c r="G12" s="18"/>
      <c r="H12" s="19"/>
      <c r="I12" s="20"/>
      <c r="J12" s="21"/>
      <c r="K12" s="21"/>
      <c r="L12" s="41"/>
      <c r="N12" s="42"/>
    </row>
    <row r="13" spans="1:14">
      <c r="A13" s="15">
        <f t="shared" si="0"/>
        <v>7</v>
      </c>
      <c r="B13" s="291"/>
      <c r="C13" s="291"/>
      <c r="D13" s="291"/>
      <c r="E13" s="293"/>
      <c r="F13" s="293"/>
      <c r="G13" s="18"/>
      <c r="H13" s="19"/>
      <c r="I13" s="20"/>
      <c r="J13" s="21"/>
      <c r="K13" s="21"/>
      <c r="L13" s="41"/>
      <c r="N13" s="42"/>
    </row>
    <row r="14" spans="1:14">
      <c r="A14" s="15">
        <f t="shared" si="0"/>
        <v>8</v>
      </c>
      <c r="B14" s="291"/>
      <c r="C14" s="291"/>
      <c r="D14" s="291"/>
      <c r="E14" s="293"/>
      <c r="F14" s="293"/>
      <c r="G14" s="18"/>
      <c r="H14" s="19"/>
      <c r="I14" s="20"/>
      <c r="J14" s="21"/>
      <c r="K14" s="21"/>
      <c r="L14" s="41"/>
      <c r="N14" s="42"/>
    </row>
    <row r="15" spans="1:14">
      <c r="A15" s="15">
        <f t="shared" si="0"/>
        <v>9</v>
      </c>
      <c r="B15" s="291"/>
      <c r="C15" s="291"/>
      <c r="D15" s="291"/>
      <c r="E15" s="293"/>
      <c r="F15" s="293"/>
      <c r="G15" s="18"/>
      <c r="H15" s="19"/>
      <c r="I15" s="20"/>
      <c r="J15" s="21"/>
      <c r="K15" s="21"/>
      <c r="L15" s="41"/>
      <c r="N15" s="42"/>
    </row>
    <row r="16" spans="1:14">
      <c r="A16" s="15">
        <f t="shared" si="0"/>
        <v>10</v>
      </c>
      <c r="B16" s="291"/>
      <c r="C16" s="291"/>
      <c r="D16" s="291"/>
      <c r="E16" s="293"/>
      <c r="F16" s="293"/>
      <c r="G16" s="18"/>
      <c r="H16" s="19"/>
      <c r="I16" s="20"/>
      <c r="J16" s="21"/>
      <c r="K16" s="21"/>
      <c r="L16" s="41"/>
      <c r="N16" s="42"/>
    </row>
    <row r="17" spans="1:14">
      <c r="A17" s="15"/>
      <c r="B17" s="291"/>
      <c r="C17" s="291"/>
      <c r="D17" s="291"/>
      <c r="E17" s="293"/>
      <c r="F17" s="293"/>
      <c r="G17" s="18"/>
      <c r="H17" s="19"/>
      <c r="I17" s="20"/>
      <c r="J17" s="21"/>
      <c r="K17" s="21"/>
      <c r="L17" s="41"/>
      <c r="N17" s="42"/>
    </row>
    <row r="18" spans="1:14">
      <c r="A18" s="22"/>
      <c r="B18" s="23"/>
      <c r="C18" s="18" t="s">
        <v>300</v>
      </c>
      <c r="D18" s="24"/>
      <c r="E18" s="295"/>
      <c r="F18" s="295"/>
      <c r="G18" s="23"/>
      <c r="H18" s="19">
        <f>SUM(H7:H17)</f>
        <v>0</v>
      </c>
      <c r="I18" s="20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IF(基本信息!$C$4&lt;&gt;"B","",IF(H18=0,0,ROUND(J18/ABS(H18),4)))</f>
        <v>0</v>
      </c>
      <c r="L18" s="41"/>
      <c r="N18" s="42"/>
    </row>
    <row r="19" spans="1:14">
      <c r="A19" s="26"/>
      <c r="B19" s="23"/>
      <c r="C19" s="140" t="s">
        <v>301</v>
      </c>
      <c r="D19" s="24"/>
      <c r="E19" s="295"/>
      <c r="F19" s="295"/>
      <c r="G19" s="23"/>
      <c r="H19" s="19"/>
      <c r="I19" s="20"/>
      <c r="J19" s="21">
        <f>IF(基本信息!$C$4&lt;&gt;"B","",I19-H19)</f>
        <v>0</v>
      </c>
      <c r="K19" s="40">
        <f>IF(基本信息!$C$4&lt;&gt;"B","",IF(H19=0,0,ROUND(J19/ABS(H19),4)))</f>
        <v>0</v>
      </c>
      <c r="L19" s="41"/>
      <c r="N19" s="42"/>
    </row>
    <row r="20" spans="1:15">
      <c r="A20" s="27"/>
      <c r="B20" s="297"/>
      <c r="C20" s="28" t="s">
        <v>302</v>
      </c>
      <c r="D20" s="297"/>
      <c r="E20" s="297"/>
      <c r="F20" s="297"/>
      <c r="G20" s="297"/>
      <c r="H20" s="30">
        <f>ROUND(SUM(H18,-H19),2)</f>
        <v>0</v>
      </c>
      <c r="I20" s="31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IF(基本信息!$C$4&lt;&gt;"B","",IF(H20=0,0,ROUND(J20/ABS(H20),4)))</f>
        <v>0</v>
      </c>
      <c r="L20" s="44"/>
      <c r="N20" s="45"/>
      <c r="O20" s="46" t="str">
        <f>IF(H20-N20=0,"OK","F")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5"/>
      <c r="H22" s="35"/>
      <c r="I22" s="33"/>
      <c r="J22" s="33"/>
      <c r="K22" s="33"/>
      <c r="L22" s="47" t="str">
        <f>IF(基本信息!$C$4="B","评估人员:"&amp;基本信息!C29,"")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5"/>
      <c r="H23" s="35"/>
      <c r="I23" s="33"/>
      <c r="J23" s="33"/>
      <c r="K23" s="33"/>
      <c r="L23" s="33"/>
    </row>
  </sheetData>
  <printOptions horizontalCentered="1"/>
  <pageMargins left="0.31496062992126" right="0.31496062992126" top="0.94488188976378" bottom="0.354330708661417" header="0.31496062992126" footer="0.31496062992126"/>
  <pageSetup paperSize="9" scale="97" fitToHeight="0" orientation="landscape"/>
  <headerFooter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4" width="9.53333333333333" customWidth="1"/>
    <col min="5" max="5" width="7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目录!C15</f>
        <v>应收账款评估明细表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目录!E15&amp;目录!F15</f>
        <v>表3-5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303</v>
      </c>
      <c r="C6" s="11" t="s">
        <v>304</v>
      </c>
      <c r="D6" s="11" t="s">
        <v>305</v>
      </c>
      <c r="E6" s="11" t="s">
        <v>306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18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18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18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18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18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18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18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18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18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18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18"/>
      <c r="F17" s="19"/>
      <c r="G17" s="20"/>
      <c r="H17" s="21"/>
      <c r="I17" s="21"/>
      <c r="J17" s="145"/>
      <c r="L17" s="42"/>
    </row>
    <row r="18" spans="1:12">
      <c r="A18" s="15"/>
      <c r="B18" s="18" t="s">
        <v>300</v>
      </c>
      <c r="C18" s="291"/>
      <c r="D18" s="328"/>
      <c r="E18" s="18"/>
      <c r="F18" s="19">
        <f>ROUND(SUM(F7:F17),2)</f>
        <v>0</v>
      </c>
      <c r="G18" s="20">
        <f>IF(基本信息!$C$4&lt;&gt;"B","",ROUND(SUM(G7:G17),2))</f>
        <v>0</v>
      </c>
      <c r="H18" s="21">
        <f>IF(基本信息!$C$4&lt;&gt;"B","",ROUND(SUM(H7:H17),2))</f>
        <v>0</v>
      </c>
      <c r="I18" s="40">
        <f>IF(基本信息!$C$4&lt;&gt;"B","",IF(F18=0,0,ROUND(H18/ABS(F18),4)))</f>
        <v>0</v>
      </c>
      <c r="J18" s="145"/>
      <c r="L18" s="42"/>
    </row>
    <row r="19" spans="1:12">
      <c r="A19" s="26"/>
      <c r="B19" s="140" t="s">
        <v>301</v>
      </c>
      <c r="C19" s="24"/>
      <c r="D19" s="67"/>
      <c r="E19" s="23"/>
      <c r="F19" s="19"/>
      <c r="G19" s="20"/>
      <c r="H19" s="21">
        <f>IF(基本信息!$C$4&lt;&gt;"B","",G19-F19)</f>
        <v>0</v>
      </c>
      <c r="I19" s="40">
        <f>IF(基本信息!$C$4&lt;&gt;"B","",IF(F19=0,0,ROUND(H19/ABS(F19),4)))</f>
        <v>0</v>
      </c>
      <c r="J19" s="61"/>
      <c r="L19" s="42"/>
    </row>
    <row r="20" spans="1:13">
      <c r="A20" s="27"/>
      <c r="B20" s="28" t="s">
        <v>302</v>
      </c>
      <c r="C20" s="297"/>
      <c r="D20" s="335"/>
      <c r="E20" s="297"/>
      <c r="F20" s="30">
        <f>ROUND(SUM(F18,-F19),2)</f>
        <v>0</v>
      </c>
      <c r="G20" s="31">
        <f>IF(基本信息!$C$4&lt;&gt;"B","",ROUND(SUM(G18,-G19),2))</f>
        <v>0</v>
      </c>
      <c r="H20" s="32">
        <f>IF(基本信息!$C$4&lt;&gt;"B","",ROUND(SUM(H18,-H19),2))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IF(基本信息!$C$4="B","评估人员:"&amp;基本信息!C30,"")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4" width="9.53333333333333" customWidth="1"/>
    <col min="5" max="5" width="7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目录!C16</f>
        <v>应收款项融资评估明细表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目录!E16&amp;目录!F16</f>
        <v>表3-6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303</v>
      </c>
      <c r="C6" s="11" t="s">
        <v>307</v>
      </c>
      <c r="D6" s="11" t="s">
        <v>305</v>
      </c>
      <c r="E6" s="11" t="s">
        <v>0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18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18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18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18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18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18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18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18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18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18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18"/>
      <c r="F17" s="19"/>
      <c r="G17" s="20"/>
      <c r="H17" s="21"/>
      <c r="I17" s="21"/>
      <c r="J17" s="145"/>
      <c r="L17" s="42"/>
    </row>
    <row r="18" spans="1:13">
      <c r="A18" s="27"/>
      <c r="B18" s="297" t="s">
        <v>302</v>
      </c>
      <c r="C18" s="297"/>
      <c r="D18" s="335"/>
      <c r="E18" s="297"/>
      <c r="F18" s="63">
        <f>ROUND(SUM(F7:F17),2)</f>
        <v>0</v>
      </c>
      <c r="G18" s="70">
        <f>IF(基本信息!$C$4&lt;&gt;"B","",ROUND(SUM(G7:G17),2))</f>
        <v>0</v>
      </c>
      <c r="H18" s="64">
        <f>IF(基本信息!$C$4&lt;&gt;"B","",ROUND(SUM(H7:H17),2))</f>
        <v>0</v>
      </c>
      <c r="I18" s="336">
        <f>IF(基本信息!$C$4&lt;&gt;"B","",IF(F18=0,0,ROUND(H18/ABS(F18),4)))</f>
        <v>0</v>
      </c>
      <c r="J18" s="101"/>
      <c r="L18" s="45"/>
      <c r="M18" s="46" t="str">
        <f>IF(F18-L18=0,"OK","F")</f>
        <v>OK</v>
      </c>
    </row>
    <row r="19" spans="1:10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1">
      <c r="A20" s="34" t="str">
        <f>"被评估企业填表人："&amp;基本信息!$C$13</f>
        <v>被评估企业填表人：王向春</v>
      </c>
      <c r="B20" s="35"/>
      <c r="C20" s="35"/>
      <c r="D20" s="35"/>
      <c r="E20" s="35"/>
      <c r="F20" s="35"/>
      <c r="G20" s="33"/>
      <c r="H20" s="33"/>
      <c r="I20" s="33"/>
      <c r="J20" s="47" t="str">
        <f>IF(基本信息!$C$4="B","评估人员:"&amp;基本信息!C31,"")</f>
        <v>评估人员:</v>
      </c>
      <c r="K20" s="48"/>
    </row>
    <row r="21" spans="1:10">
      <c r="A21" s="34" t="str">
        <f>"填表日期："&amp;基本信息!$C$14</f>
        <v>填表日期：2026年2月10日</v>
      </c>
      <c r="B21" s="35"/>
      <c r="C21" s="35"/>
      <c r="D21" s="35"/>
      <c r="E21" s="35"/>
      <c r="F21" s="35"/>
      <c r="G21" s="33"/>
      <c r="H21" s="33"/>
      <c r="I21" s="33"/>
      <c r="J21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4" width="9.53333333333333" customWidth="1"/>
    <col min="5" max="5" width="7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目录!C17</f>
        <v>预付款项评估明细表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目录!E17&amp;目录!F17</f>
        <v>表3-7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308</v>
      </c>
      <c r="C6" s="11" t="s">
        <v>304</v>
      </c>
      <c r="D6" s="11" t="s">
        <v>305</v>
      </c>
      <c r="E6" s="11" t="s">
        <v>306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18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18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18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18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18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18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18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18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18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18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18"/>
      <c r="F17" s="19"/>
      <c r="G17" s="20"/>
      <c r="H17" s="21"/>
      <c r="I17" s="21"/>
      <c r="J17" s="145"/>
      <c r="L17" s="42"/>
    </row>
    <row r="18" spans="1:12">
      <c r="A18" s="15"/>
      <c r="B18" s="322"/>
      <c r="C18" s="291"/>
      <c r="D18" s="328"/>
      <c r="E18" s="18"/>
      <c r="F18" s="330"/>
      <c r="G18" s="323"/>
      <c r="H18" s="324"/>
      <c r="I18" s="326"/>
      <c r="J18" s="145"/>
      <c r="L18" s="42"/>
    </row>
    <row r="19" spans="1:12">
      <c r="A19" s="26"/>
      <c r="B19" s="325"/>
      <c r="C19" s="24"/>
      <c r="D19" s="67"/>
      <c r="E19" s="23"/>
      <c r="F19" s="19"/>
      <c r="G19" s="20"/>
      <c r="H19" s="21"/>
      <c r="I19" s="40"/>
      <c r="J19" s="61"/>
      <c r="L19" s="42"/>
    </row>
    <row r="20" spans="1:13">
      <c r="A20" s="27"/>
      <c r="B20" s="28" t="s">
        <v>302</v>
      </c>
      <c r="C20" s="28"/>
      <c r="D20" s="329"/>
      <c r="E20" s="28"/>
      <c r="F20" s="30">
        <f>ROUND(SUM(F7:F19),2)</f>
        <v>0</v>
      </c>
      <c r="G20" s="31">
        <f>IF(基本信息!$C$4&lt;&gt;"B","",ROUND(SUM(G7:G19),2))</f>
        <v>0</v>
      </c>
      <c r="H20" s="32">
        <f>IF(基本信息!$C$4&lt;&gt;"B","",ROUND(SUM(H7:H19),2))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IF(基本信息!$C$4="B","评估人员:"&amp;基本信息!C32,"")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31496062992126" right="0.118110236220472" top="0.94488188976378" bottom="0.354330708661417" header="0.31496062992126" footer="0.31496062992126"/>
  <pageSetup paperSize="9" fitToHeight="0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4" width="9.53333333333333" customWidth="1"/>
    <col min="5" max="5" width="7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目录!C18</f>
        <v>其他应收款评估明细表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目录!E18&amp;目录!F18</f>
        <v>表3-8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303</v>
      </c>
      <c r="C6" s="11" t="s">
        <v>304</v>
      </c>
      <c r="D6" s="11" t="s">
        <v>305</v>
      </c>
      <c r="E6" s="11" t="s">
        <v>306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18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18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18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18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18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18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18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18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18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18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18"/>
      <c r="F17" s="19"/>
      <c r="G17" s="20"/>
      <c r="H17" s="21"/>
      <c r="I17" s="21"/>
      <c r="J17" s="145"/>
      <c r="L17" s="42"/>
    </row>
    <row r="18" spans="1:12">
      <c r="A18" s="15"/>
      <c r="B18" s="18" t="s">
        <v>300</v>
      </c>
      <c r="C18" s="291"/>
      <c r="D18" s="328"/>
      <c r="E18" s="18"/>
      <c r="F18" s="19">
        <f>ROUND(SUM(F7:F17),2)</f>
        <v>0</v>
      </c>
      <c r="G18" s="20">
        <f>IF(基本信息!$C$4&lt;&gt;"B","",ROUND(SUM(G7:G17),2))</f>
        <v>0</v>
      </c>
      <c r="H18" s="21">
        <f>IF(基本信息!$C$4&lt;&gt;"B","",ROUND(SUM(H7:H17),2))</f>
        <v>0</v>
      </c>
      <c r="I18" s="40">
        <f>IF(基本信息!$C$4&lt;&gt;"B","",IF(F18=0,0,ROUND(H18/ABS(F18),4)))</f>
        <v>0</v>
      </c>
      <c r="J18" s="145"/>
      <c r="L18" s="42"/>
    </row>
    <row r="19" spans="1:12">
      <c r="A19" s="26"/>
      <c r="B19" s="140" t="s">
        <v>301</v>
      </c>
      <c r="C19" s="24"/>
      <c r="D19" s="67"/>
      <c r="E19" s="23"/>
      <c r="F19" s="19"/>
      <c r="G19" s="20"/>
      <c r="H19" s="21">
        <f>IF(基本信息!$C$4&lt;&gt;"B","",G19-F19)</f>
        <v>0</v>
      </c>
      <c r="I19" s="40">
        <f>IF(基本信息!$C$4&lt;&gt;"B","",IF(F19=0,0,ROUND(H19/ABS(F19),4)))</f>
        <v>0</v>
      </c>
      <c r="J19" s="61"/>
      <c r="L19" s="42"/>
    </row>
    <row r="20" spans="1:13">
      <c r="A20" s="27"/>
      <c r="B20" s="28" t="s">
        <v>302</v>
      </c>
      <c r="C20" s="28"/>
      <c r="D20" s="329"/>
      <c r="E20" s="28"/>
      <c r="F20" s="30">
        <f>ROUND(SUM(F18,-F19),2)</f>
        <v>0</v>
      </c>
      <c r="G20" s="31">
        <f>IF(基本信息!$C$4&lt;&gt;"B","",ROUND(SUM(G18,-G19),2))</f>
        <v>0</v>
      </c>
      <c r="H20" s="32">
        <f>IF(基本信息!$C$4&lt;&gt;"B","",ROUND(SUM(H18,-H19),2))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IF(基本信息!$C$4="B","评估人员:"&amp;基本信息!C33,"")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showGridLines="0" view="pageBreakPreview" zoomScaleNormal="100" workbookViewId="0">
      <pane xSplit="6" ySplit="5" topLeftCell="G6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31.5333333333333" customWidth="1"/>
    <col min="2" max="2" width="8.46666666666667" customWidth="1"/>
    <col min="3" max="4" width="15.6666666666667" customWidth="1"/>
    <col min="5" max="5" width="14.4666666666667" customWidth="1"/>
    <col min="8" max="8" width="12.5333333333333" customWidth="1"/>
  </cols>
  <sheetData>
    <row r="1" ht="28.25" customHeight="1" spans="1:6">
      <c r="A1" s="2" t="str">
        <f>目录!C19</f>
        <v>存货评估汇总表</v>
      </c>
      <c r="B1" s="3"/>
      <c r="C1" s="3"/>
      <c r="D1" s="3"/>
      <c r="E1" s="3"/>
      <c r="F1" s="3"/>
    </row>
    <row r="2" spans="1:6">
      <c r="A2" s="4" t="str">
        <f>封面!D13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目录!$E19&amp;目录!$F19</f>
        <v>表3-9</v>
      </c>
    </row>
    <row r="4" spans="1:6">
      <c r="A4" s="5" t="str">
        <f>'1汇总'!A4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pans="1:9">
      <c r="A6" s="10" t="s">
        <v>201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53"/>
    </row>
    <row r="8" spans="1:9">
      <c r="A8" s="26" t="s">
        <v>309</v>
      </c>
      <c r="B8" s="60" t="str">
        <f>目录!F20</f>
        <v>3-9-1</v>
      </c>
      <c r="C8" s="19">
        <f>'3.9.1材料采购'!G20</f>
        <v>0</v>
      </c>
      <c r="D8" s="20">
        <f>IF(基本信息!$C$4&lt;&gt;"B","",'3.9.1材料采购'!J20)</f>
        <v>0</v>
      </c>
      <c r="E8" s="21">
        <f>IF(基本信息!$C$4&lt;&gt;"B","",D8-C8)</f>
        <v>0</v>
      </c>
      <c r="F8" s="61">
        <f>IF(基本信息!$C$4&lt;&gt;"B","",IF(C8=0,0,ROUND(E8/ABS(C8),4)))</f>
        <v>0</v>
      </c>
      <c r="H8" s="42"/>
      <c r="I8" s="46" t="str">
        <f>IF(ABS(C8-H8)&lt;0.00001,"OK","F")</f>
        <v>OK</v>
      </c>
    </row>
    <row r="9" spans="1:9">
      <c r="A9" s="68" t="s">
        <v>310</v>
      </c>
      <c r="B9" s="60" t="str">
        <f>目录!F21</f>
        <v>3-9-2</v>
      </c>
      <c r="C9" s="19">
        <f>'3.9.2原材料'!F20</f>
        <v>0</v>
      </c>
      <c r="D9" s="20">
        <f>IF(基本信息!$C$4&lt;&gt;"B","",'3.9.2原材料'!I20)</f>
        <v>0</v>
      </c>
      <c r="E9" s="21">
        <f>IF(基本信息!$C$4&lt;&gt;"B","",D9-C9)</f>
        <v>0</v>
      </c>
      <c r="F9" s="61">
        <f>IF(基本信息!$C$4&lt;&gt;"B","",IF(C9=0,0,ROUND(E9/ABS(C9),4)))</f>
        <v>0</v>
      </c>
      <c r="H9" s="42"/>
      <c r="I9" s="46" t="str">
        <f t="shared" ref="I9:I13" si="0">IF(ABS(C9-H9)&lt;0.00001,"OK","F")</f>
        <v>OK</v>
      </c>
    </row>
    <row r="10" spans="1:9">
      <c r="A10" s="22" t="s">
        <v>311</v>
      </c>
      <c r="B10" s="60" t="str">
        <f>目录!F22</f>
        <v>3-9-3</v>
      </c>
      <c r="C10" s="19">
        <f>'3.9.3在产品'!F20</f>
        <v>0</v>
      </c>
      <c r="D10" s="20">
        <f>IF(基本信息!$C$4&lt;&gt;"B","",'3.9.3在产品'!I20)</f>
        <v>0</v>
      </c>
      <c r="E10" s="21">
        <f>IF(基本信息!$C$4&lt;&gt;"B","",D10-C10)</f>
        <v>0</v>
      </c>
      <c r="F10" s="61">
        <f>IF(基本信息!$C$4&lt;&gt;"B","",IF(C10=0,0,ROUND(E10/ABS(C10),4)))</f>
        <v>0</v>
      </c>
      <c r="H10" s="42"/>
      <c r="I10" s="46" t="str">
        <f t="shared" si="0"/>
        <v>OK</v>
      </c>
    </row>
    <row r="11" spans="1:9">
      <c r="A11" s="26" t="s">
        <v>312</v>
      </c>
      <c r="B11" s="60" t="str">
        <f>目录!F23</f>
        <v>3-9-4</v>
      </c>
      <c r="C11" s="19">
        <f>'3.9.4产成品'!F20</f>
        <v>0</v>
      </c>
      <c r="D11" s="20">
        <f>IF(基本信息!$C$4&lt;&gt;"B","",'3.9.4产成品'!I20)</f>
        <v>0</v>
      </c>
      <c r="E11" s="21">
        <f>IF(基本信息!$C$4&lt;&gt;"B","",D11-C11)</f>
        <v>0</v>
      </c>
      <c r="F11" s="61">
        <f>IF(基本信息!$C$4&lt;&gt;"B","",IF(C11=0,0,ROUND(E11/ABS(C11),4)))</f>
        <v>0</v>
      </c>
      <c r="H11" s="42"/>
      <c r="I11" s="46" t="str">
        <f t="shared" si="0"/>
        <v>OK</v>
      </c>
    </row>
    <row r="12" spans="1:9">
      <c r="A12" s="26" t="s">
        <v>313</v>
      </c>
      <c r="B12" s="60" t="str">
        <f>目录!F24</f>
        <v>3-9-5</v>
      </c>
      <c r="C12" s="19">
        <f>'3.9.5委托加工'!F20</f>
        <v>0</v>
      </c>
      <c r="D12" s="20">
        <f>IF(基本信息!$C$4&lt;&gt;"B","",'3.9.5委托加工'!I20)</f>
        <v>0</v>
      </c>
      <c r="E12" s="21">
        <f>IF(基本信息!$C$4&lt;&gt;"B","",D12-C12)</f>
        <v>0</v>
      </c>
      <c r="F12" s="61">
        <f>IF(基本信息!$C$4&lt;&gt;"B","",IF(C12=0,0,ROUND(E12/ABS(C12),4)))</f>
        <v>0</v>
      </c>
      <c r="H12" s="42"/>
      <c r="I12" s="46" t="str">
        <f t="shared" si="0"/>
        <v>OK</v>
      </c>
    </row>
    <row r="13" spans="1:9">
      <c r="A13" s="26" t="s">
        <v>314</v>
      </c>
      <c r="B13" s="60" t="str">
        <f>目录!F25</f>
        <v>3-9-6</v>
      </c>
      <c r="C13" s="19">
        <f>'3.9.6包装低值'!F20</f>
        <v>0</v>
      </c>
      <c r="D13" s="20">
        <f>IF(基本信息!$C$4&lt;&gt;"B","",'3.9.6包装低值'!I20)</f>
        <v>0</v>
      </c>
      <c r="E13" s="21">
        <f>IF(基本信息!$C$4&lt;&gt;"B","",D13-C13)</f>
        <v>0</v>
      </c>
      <c r="F13" s="61">
        <f>IF(基本信息!$C$4&lt;&gt;"B","",IF(C13=0,0,ROUND(E13/ABS(C13),4)))</f>
        <v>0</v>
      </c>
      <c r="H13" s="42"/>
      <c r="I13" s="46" t="str">
        <f t="shared" si="0"/>
        <v>OK</v>
      </c>
    </row>
    <row r="14" spans="1:8">
      <c r="A14" s="26"/>
      <c r="B14" s="23"/>
      <c r="C14" s="19"/>
      <c r="D14" s="20"/>
      <c r="E14" s="21"/>
      <c r="F14" s="61"/>
      <c r="H14" s="42"/>
    </row>
    <row r="15" spans="1:9">
      <c r="A15" s="27" t="s">
        <v>280</v>
      </c>
      <c r="B15" s="69"/>
      <c r="C15" s="30">
        <f>ROUND(SUM(C8:C14),2)</f>
        <v>0</v>
      </c>
      <c r="D15" s="31">
        <f>IF(基本信息!$C$4&lt;&gt;"B","",ROUND(SUM(D8:D14),2))</f>
        <v>0</v>
      </c>
      <c r="E15" s="32">
        <f>IF(基本信息!$C$4&lt;&gt;"B","",ROUND(SUM(E8:E14),2))</f>
        <v>0</v>
      </c>
      <c r="F15" s="101">
        <f>IF(基本信息!$C$4&lt;&gt;"B","",IF(C15=0,0,ROUND(E15/ABS(C15),4)))</f>
        <v>0</v>
      </c>
      <c r="H15" s="45"/>
      <c r="I15" s="46" t="str">
        <f>IF(ABS(C15-H15)&lt;0.00001,"OK","F")</f>
        <v>OK</v>
      </c>
    </row>
    <row r="16" spans="1:6">
      <c r="A16" s="33"/>
      <c r="B16" s="33"/>
      <c r="C16" s="33"/>
      <c r="D16" s="33"/>
      <c r="E16" s="33"/>
      <c r="F16" s="33"/>
    </row>
    <row r="17" spans="1:7">
      <c r="A17" s="34" t="str">
        <f>"被评估企业填表人："&amp;基本信息!$C$13</f>
        <v>被评估企业填表人：王向春</v>
      </c>
      <c r="B17" s="35"/>
      <c r="C17" s="35"/>
      <c r="D17" s="33"/>
      <c r="E17" s="33"/>
      <c r="F17" s="47" t="str">
        <f>IF(基本信息!$C$4="B","评估人员:"&amp;基本信息!C34,"")</f>
        <v>评估人员:</v>
      </c>
      <c r="G17" s="48"/>
    </row>
    <row r="18" spans="1:6">
      <c r="A18" s="34" t="str">
        <f>"填表日期："&amp;基本信息!$C$14</f>
        <v>填表日期：2026年2月10日</v>
      </c>
      <c r="B18" s="35"/>
      <c r="C18" s="35"/>
      <c r="D18" s="33"/>
      <c r="E18" s="33"/>
      <c r="F18" s="33"/>
    </row>
  </sheetData>
  <mergeCells count="1">
    <mergeCell ref="A6:A7"/>
  </mergeCells>
  <printOptions horizontalCentered="1"/>
  <pageMargins left="0.31496062992126" right="0.31496062992126" top="0.94488188976378" bottom="0.551181102362205" header="0.31496062992126" footer="0.31496062992126"/>
  <pageSetup paperSize="9" fitToHeight="0" orientation="landscape"/>
  <headerFooter/>
  <colBreaks count="1" manualBreakCount="1">
    <brk id="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98"/>
  <sheetViews>
    <sheetView showGridLines="0" view="pageBreakPreview" zoomScale="117" zoomScaleNormal="100" workbookViewId="0">
      <pane xSplit="7" ySplit="8" topLeftCell="H9" activePane="bottomRight" state="frozen"/>
      <selection/>
      <selection pane="topRight"/>
      <selection pane="bottomLeft"/>
      <selection pane="bottomRight" activeCell="C64" sqref="C64:F64"/>
    </sheetView>
  </sheetViews>
  <sheetFormatPr defaultColWidth="9" defaultRowHeight="14.1" outlineLevelCol="6"/>
  <cols>
    <col min="1" max="1" width="2.66666666666667" customWidth="1"/>
    <col min="2" max="2" width="28.5333333333333" customWidth="1"/>
    <col min="3" max="3" width="16.3333333333333" customWidth="1"/>
    <col min="4" max="4" width="13.4666666666667" customWidth="1"/>
    <col min="5" max="5" width="17" customWidth="1"/>
    <col min="6" max="6" width="15.1333333333333" customWidth="1"/>
    <col min="7" max="7" width="17.8" customWidth="1"/>
    <col min="8" max="12" width="11.3333333333333" customWidth="1"/>
  </cols>
  <sheetData>
    <row r="1" ht="20.1" spans="2:7">
      <c r="B1" s="432" t="s">
        <v>8</v>
      </c>
      <c r="C1" s="3"/>
      <c r="D1" s="3"/>
      <c r="E1" s="3"/>
      <c r="F1" s="3"/>
      <c r="G1" s="3"/>
    </row>
    <row r="2" ht="9" customHeight="1" spans="2:6">
      <c r="B2" s="392"/>
      <c r="C2" s="433"/>
      <c r="D2" s="433"/>
      <c r="E2" s="433"/>
      <c r="F2" s="433"/>
    </row>
    <row r="3" ht="14.95" spans="2:7">
      <c r="B3" s="434" t="s">
        <v>9</v>
      </c>
      <c r="C3" s="435" t="s">
        <v>10</v>
      </c>
      <c r="D3" s="436"/>
      <c r="E3" s="436"/>
      <c r="F3" s="437"/>
      <c r="G3" s="438" t="s">
        <v>11</v>
      </c>
    </row>
    <row r="4" spans="2:7">
      <c r="B4" s="439" t="s">
        <v>12</v>
      </c>
      <c r="C4" s="440" t="s">
        <v>13</v>
      </c>
      <c r="D4" s="441" t="s">
        <v>14</v>
      </c>
      <c r="E4" s="441"/>
      <c r="F4" s="441"/>
      <c r="G4" s="442"/>
    </row>
    <row r="5" spans="2:7">
      <c r="B5" s="443" t="s">
        <v>15</v>
      </c>
      <c r="C5" s="444" t="s">
        <v>16</v>
      </c>
      <c r="D5" s="445"/>
      <c r="E5" s="445"/>
      <c r="F5" s="445"/>
      <c r="G5" s="446"/>
    </row>
    <row r="6" spans="2:7">
      <c r="B6" s="443" t="s">
        <v>17</v>
      </c>
      <c r="C6" s="444"/>
      <c r="D6" s="445"/>
      <c r="E6" s="445"/>
      <c r="F6" s="445"/>
      <c r="G6" s="446"/>
    </row>
    <row r="7" spans="2:7">
      <c r="B7" s="443" t="s">
        <v>18</v>
      </c>
      <c r="C7" s="447" t="s">
        <v>19</v>
      </c>
      <c r="D7" s="448"/>
      <c r="E7" s="448"/>
      <c r="F7" s="448"/>
      <c r="G7" s="449" t="s">
        <v>20</v>
      </c>
    </row>
    <row r="8" ht="14.85" spans="2:7">
      <c r="B8" s="450" t="s">
        <v>21</v>
      </c>
      <c r="C8" s="451" t="s">
        <v>22</v>
      </c>
      <c r="D8" s="452"/>
      <c r="E8" s="452"/>
      <c r="F8" s="452"/>
      <c r="G8" s="453"/>
    </row>
    <row r="9" ht="7.25" customHeight="1" spans="2:7">
      <c r="B9" s="392"/>
      <c r="G9" s="1"/>
    </row>
    <row r="10" spans="2:7">
      <c r="B10" s="454" t="s">
        <v>23</v>
      </c>
      <c r="C10" s="455" t="s">
        <v>16</v>
      </c>
      <c r="D10" s="456"/>
      <c r="E10" s="456"/>
      <c r="F10" s="456"/>
      <c r="G10" s="457"/>
    </row>
    <row r="11" spans="2:7">
      <c r="B11" s="458" t="s">
        <v>24</v>
      </c>
      <c r="C11" s="459"/>
      <c r="D11" s="460"/>
      <c r="E11" s="460"/>
      <c r="F11" s="460"/>
      <c r="G11" s="461"/>
    </row>
    <row r="12" spans="2:7">
      <c r="B12" s="458" t="s">
        <v>25</v>
      </c>
      <c r="C12" s="462"/>
      <c r="D12" s="463"/>
      <c r="E12" s="463"/>
      <c r="F12" s="463"/>
      <c r="G12" s="464"/>
    </row>
    <row r="13" spans="2:7">
      <c r="B13" s="458" t="s">
        <v>26</v>
      </c>
      <c r="C13" s="462" t="s">
        <v>27</v>
      </c>
      <c r="D13" s="463"/>
      <c r="E13" s="463"/>
      <c r="F13" s="463"/>
      <c r="G13" s="464"/>
    </row>
    <row r="14" ht="14.85" spans="2:7">
      <c r="B14" s="465" t="s">
        <v>28</v>
      </c>
      <c r="C14" s="466" t="s">
        <v>19</v>
      </c>
      <c r="D14" s="467"/>
      <c r="E14" s="467"/>
      <c r="F14" s="467"/>
      <c r="G14" s="466" t="s">
        <v>20</v>
      </c>
    </row>
    <row r="15" ht="14.85" spans="2:7">
      <c r="B15" s="392"/>
      <c r="C15" s="5"/>
      <c r="D15" s="5"/>
      <c r="E15" s="5"/>
      <c r="F15" s="5"/>
      <c r="G15" s="1"/>
    </row>
    <row r="16" spans="2:7">
      <c r="B16" s="468" t="s">
        <v>29</v>
      </c>
      <c r="C16" s="469"/>
      <c r="D16" s="470"/>
      <c r="E16" s="470"/>
      <c r="F16" s="470"/>
      <c r="G16" s="471" t="s">
        <v>20</v>
      </c>
    </row>
    <row r="17" spans="2:7">
      <c r="B17" s="472" t="s">
        <v>30</v>
      </c>
      <c r="C17" s="447"/>
      <c r="D17" s="473"/>
      <c r="E17" s="473"/>
      <c r="F17" s="473"/>
      <c r="G17" s="474" t="s">
        <v>20</v>
      </c>
    </row>
    <row r="18" spans="2:7">
      <c r="B18" s="475" t="s">
        <v>31</v>
      </c>
      <c r="C18" s="476"/>
      <c r="D18" s="473"/>
      <c r="E18" s="477" t="s">
        <v>32</v>
      </c>
      <c r="F18" s="478"/>
      <c r="G18" s="479"/>
    </row>
    <row r="19" spans="2:7">
      <c r="B19" s="480" t="s">
        <v>33</v>
      </c>
      <c r="C19" s="481" t="s">
        <v>34</v>
      </c>
      <c r="D19" s="482"/>
      <c r="E19" s="482"/>
      <c r="F19" s="483"/>
      <c r="G19" s="484" t="s">
        <v>35</v>
      </c>
    </row>
    <row r="20" spans="2:7">
      <c r="B20" s="485" t="s">
        <v>36</v>
      </c>
      <c r="C20" s="486"/>
      <c r="D20" s="487"/>
      <c r="E20" s="487"/>
      <c r="F20" s="488"/>
      <c r="G20" s="489" t="s">
        <v>37</v>
      </c>
    </row>
    <row r="21" spans="2:7">
      <c r="B21" s="490" t="s">
        <v>38</v>
      </c>
      <c r="C21" s="491"/>
      <c r="D21" s="492"/>
      <c r="E21" s="492"/>
      <c r="F21" s="493"/>
      <c r="G21" s="494" t="s">
        <v>39</v>
      </c>
    </row>
    <row r="22" spans="2:7">
      <c r="B22" s="495" t="s">
        <v>40</v>
      </c>
      <c r="C22" s="496"/>
      <c r="D22" s="497"/>
      <c r="E22" s="497"/>
      <c r="F22" s="498"/>
      <c r="G22" s="499" t="s">
        <v>41</v>
      </c>
    </row>
    <row r="23" spans="2:7">
      <c r="B23" s="500" t="s">
        <v>42</v>
      </c>
      <c r="C23" s="496"/>
      <c r="D23" s="497"/>
      <c r="E23" s="497"/>
      <c r="F23" s="498"/>
      <c r="G23" s="499" t="s">
        <v>43</v>
      </c>
    </row>
    <row r="24" spans="2:7">
      <c r="B24" s="500" t="s">
        <v>44</v>
      </c>
      <c r="C24" s="496"/>
      <c r="D24" s="497"/>
      <c r="E24" s="497"/>
      <c r="F24" s="498"/>
      <c r="G24" s="499" t="s">
        <v>45</v>
      </c>
    </row>
    <row r="25" spans="2:7">
      <c r="B25" s="500" t="s">
        <v>46</v>
      </c>
      <c r="C25" s="496"/>
      <c r="D25" s="497"/>
      <c r="E25" s="497"/>
      <c r="F25" s="498"/>
      <c r="G25" s="499" t="s">
        <v>47</v>
      </c>
    </row>
    <row r="26" spans="2:7">
      <c r="B26" s="501" t="s">
        <v>48</v>
      </c>
      <c r="C26" s="496"/>
      <c r="D26" s="497"/>
      <c r="E26" s="497"/>
      <c r="F26" s="498"/>
      <c r="G26" s="499" t="s">
        <v>49</v>
      </c>
    </row>
    <row r="27" spans="2:7">
      <c r="B27" s="502" t="s">
        <v>50</v>
      </c>
      <c r="C27" s="503"/>
      <c r="D27" s="504"/>
      <c r="E27" s="504"/>
      <c r="F27" s="505"/>
      <c r="G27" s="506" t="s">
        <v>51</v>
      </c>
    </row>
    <row r="28" spans="2:7">
      <c r="B28" s="502" t="s">
        <v>52</v>
      </c>
      <c r="C28" s="503"/>
      <c r="D28" s="504"/>
      <c r="E28" s="504"/>
      <c r="F28" s="505"/>
      <c r="G28" s="506" t="s">
        <v>53</v>
      </c>
    </row>
    <row r="29" spans="2:7">
      <c r="B29" s="502" t="s">
        <v>54</v>
      </c>
      <c r="C29" s="503"/>
      <c r="D29" s="504"/>
      <c r="E29" s="504"/>
      <c r="F29" s="505"/>
      <c r="G29" s="506" t="s">
        <v>55</v>
      </c>
    </row>
    <row r="30" spans="2:7">
      <c r="B30" s="502" t="s">
        <v>56</v>
      </c>
      <c r="C30" s="503"/>
      <c r="D30" s="504"/>
      <c r="E30" s="504"/>
      <c r="F30" s="505"/>
      <c r="G30" s="506" t="s">
        <v>57</v>
      </c>
    </row>
    <row r="31" spans="2:7">
      <c r="B31" s="502" t="s">
        <v>58</v>
      </c>
      <c r="C31" s="503"/>
      <c r="D31" s="504"/>
      <c r="E31" s="504"/>
      <c r="F31" s="505"/>
      <c r="G31" s="506" t="s">
        <v>59</v>
      </c>
    </row>
    <row r="32" spans="2:7">
      <c r="B32" s="507" t="s">
        <v>60</v>
      </c>
      <c r="C32" s="508"/>
      <c r="D32" s="509"/>
      <c r="E32" s="509"/>
      <c r="F32" s="510"/>
      <c r="G32" s="511" t="s">
        <v>61</v>
      </c>
    </row>
    <row r="33" spans="2:7">
      <c r="B33" s="507" t="s">
        <v>62</v>
      </c>
      <c r="C33" s="508"/>
      <c r="D33" s="509"/>
      <c r="E33" s="509"/>
      <c r="F33" s="510"/>
      <c r="G33" s="511" t="s">
        <v>63</v>
      </c>
    </row>
    <row r="34" spans="2:7">
      <c r="B34" s="507" t="s">
        <v>64</v>
      </c>
      <c r="C34" s="508"/>
      <c r="D34" s="509"/>
      <c r="E34" s="509"/>
      <c r="F34" s="510"/>
      <c r="G34" s="511" t="s">
        <v>65</v>
      </c>
    </row>
    <row r="35" spans="2:7">
      <c r="B35" s="507" t="s">
        <v>66</v>
      </c>
      <c r="C35" s="508"/>
      <c r="D35" s="509"/>
      <c r="E35" s="509"/>
      <c r="F35" s="510"/>
      <c r="G35" s="511" t="s">
        <v>67</v>
      </c>
    </row>
    <row r="36" spans="2:7">
      <c r="B36" s="507" t="s">
        <v>68</v>
      </c>
      <c r="C36" s="508"/>
      <c r="D36" s="509"/>
      <c r="E36" s="509"/>
      <c r="F36" s="510"/>
      <c r="G36" s="511" t="s">
        <v>69</v>
      </c>
    </row>
    <row r="37" spans="2:7">
      <c r="B37" s="502" t="s">
        <v>70</v>
      </c>
      <c r="C37" s="503"/>
      <c r="D37" s="504"/>
      <c r="E37" s="504"/>
      <c r="F37" s="505"/>
      <c r="G37" s="506" t="s">
        <v>71</v>
      </c>
    </row>
    <row r="38" spans="2:7">
      <c r="B38" s="502" t="s">
        <v>72</v>
      </c>
      <c r="C38" s="503"/>
      <c r="D38" s="504"/>
      <c r="E38" s="504"/>
      <c r="F38" s="505"/>
      <c r="G38" s="506" t="s">
        <v>73</v>
      </c>
    </row>
    <row r="39" spans="2:7">
      <c r="B39" s="502" t="s">
        <v>74</v>
      </c>
      <c r="C39" s="503"/>
      <c r="D39" s="504"/>
      <c r="E39" s="504"/>
      <c r="F39" s="505"/>
      <c r="G39" s="506" t="s">
        <v>75</v>
      </c>
    </row>
    <row r="40" spans="2:7">
      <c r="B40" s="502" t="s">
        <v>76</v>
      </c>
      <c r="C40" s="503"/>
      <c r="D40" s="504"/>
      <c r="E40" s="504"/>
      <c r="F40" s="505"/>
      <c r="G40" s="506" t="s">
        <v>77</v>
      </c>
    </row>
    <row r="41" spans="2:7">
      <c r="B41" s="507" t="s">
        <v>78</v>
      </c>
      <c r="C41" s="508"/>
      <c r="D41" s="509"/>
      <c r="E41" s="509"/>
      <c r="F41" s="510"/>
      <c r="G41" s="511" t="s">
        <v>79</v>
      </c>
    </row>
    <row r="42" spans="2:7">
      <c r="B42" s="507" t="s">
        <v>80</v>
      </c>
      <c r="C42" s="508"/>
      <c r="D42" s="509"/>
      <c r="E42" s="509"/>
      <c r="F42" s="510"/>
      <c r="G42" s="511" t="s">
        <v>81</v>
      </c>
    </row>
    <row r="43" spans="2:7">
      <c r="B43" s="507" t="s">
        <v>82</v>
      </c>
      <c r="C43" s="508"/>
      <c r="D43" s="509"/>
      <c r="E43" s="509"/>
      <c r="F43" s="510"/>
      <c r="G43" s="511" t="s">
        <v>83</v>
      </c>
    </row>
    <row r="44" spans="2:7">
      <c r="B44" s="507" t="s">
        <v>84</v>
      </c>
      <c r="C44" s="508"/>
      <c r="D44" s="509"/>
      <c r="E44" s="509"/>
      <c r="F44" s="510"/>
      <c r="G44" s="511" t="s">
        <v>85</v>
      </c>
    </row>
    <row r="45" spans="2:7">
      <c r="B45" s="507" t="s">
        <v>86</v>
      </c>
      <c r="C45" s="508"/>
      <c r="D45" s="509"/>
      <c r="E45" s="509"/>
      <c r="F45" s="510"/>
      <c r="G45" s="511" t="s">
        <v>87</v>
      </c>
    </row>
    <row r="46" spans="2:7">
      <c r="B46" s="502" t="s">
        <v>88</v>
      </c>
      <c r="C46" s="503"/>
      <c r="D46" s="504"/>
      <c r="E46" s="504"/>
      <c r="F46" s="505"/>
      <c r="G46" s="506" t="s">
        <v>89</v>
      </c>
    </row>
    <row r="47" spans="2:7">
      <c r="B47" s="502" t="s">
        <v>90</v>
      </c>
      <c r="C47" s="503"/>
      <c r="D47" s="504"/>
      <c r="E47" s="504"/>
      <c r="F47" s="505"/>
      <c r="G47" s="506" t="s">
        <v>91</v>
      </c>
    </row>
    <row r="48" spans="2:7">
      <c r="B48" s="502" t="s">
        <v>92</v>
      </c>
      <c r="C48" s="503"/>
      <c r="D48" s="504"/>
      <c r="E48" s="504"/>
      <c r="F48" s="505"/>
      <c r="G48" s="506" t="s">
        <v>93</v>
      </c>
    </row>
    <row r="49" spans="2:7">
      <c r="B49" s="502" t="s">
        <v>94</v>
      </c>
      <c r="C49" s="503"/>
      <c r="D49" s="504"/>
      <c r="E49" s="504"/>
      <c r="F49" s="505"/>
      <c r="G49" s="506" t="s">
        <v>95</v>
      </c>
    </row>
    <row r="50" spans="2:7">
      <c r="B50" s="502" t="s">
        <v>96</v>
      </c>
      <c r="C50" s="503"/>
      <c r="D50" s="504"/>
      <c r="E50" s="504"/>
      <c r="F50" s="505"/>
      <c r="G50" s="506" t="s">
        <v>97</v>
      </c>
    </row>
    <row r="51" spans="2:7">
      <c r="B51" s="507" t="s">
        <v>98</v>
      </c>
      <c r="C51" s="508"/>
      <c r="D51" s="509"/>
      <c r="E51" s="509"/>
      <c r="F51" s="510"/>
      <c r="G51" s="511" t="s">
        <v>99</v>
      </c>
    </row>
    <row r="52" spans="2:7">
      <c r="B52" s="507" t="s">
        <v>100</v>
      </c>
      <c r="C52" s="508"/>
      <c r="D52" s="509"/>
      <c r="E52" s="509"/>
      <c r="F52" s="510"/>
      <c r="G52" s="511" t="s">
        <v>101</v>
      </c>
    </row>
    <row r="53" spans="2:7">
      <c r="B53" s="507" t="s">
        <v>102</v>
      </c>
      <c r="C53" s="508" t="s">
        <v>103</v>
      </c>
      <c r="D53" s="509"/>
      <c r="E53" s="509"/>
      <c r="F53" s="510"/>
      <c r="G53" s="511" t="s">
        <v>104</v>
      </c>
    </row>
    <row r="54" spans="2:7">
      <c r="B54" s="507" t="s">
        <v>105</v>
      </c>
      <c r="C54" s="508"/>
      <c r="D54" s="509"/>
      <c r="E54" s="509"/>
      <c r="F54" s="510"/>
      <c r="G54" s="511" t="s">
        <v>106</v>
      </c>
    </row>
    <row r="55" spans="2:7">
      <c r="B55" s="502" t="s">
        <v>107</v>
      </c>
      <c r="C55" s="503"/>
      <c r="D55" s="504"/>
      <c r="E55" s="504"/>
      <c r="F55" s="505"/>
      <c r="G55" s="506" t="s">
        <v>108</v>
      </c>
    </row>
    <row r="56" spans="2:7">
      <c r="B56" s="502" t="s">
        <v>109</v>
      </c>
      <c r="C56" s="503"/>
      <c r="D56" s="504"/>
      <c r="E56" s="504"/>
      <c r="F56" s="505"/>
      <c r="G56" s="506" t="s">
        <v>110</v>
      </c>
    </row>
    <row r="57" spans="2:7">
      <c r="B57" s="502" t="s">
        <v>111</v>
      </c>
      <c r="C57" s="503"/>
      <c r="D57" s="504"/>
      <c r="E57" s="504"/>
      <c r="F57" s="505"/>
      <c r="G57" s="506" t="s">
        <v>112</v>
      </c>
    </row>
    <row r="58" spans="2:7">
      <c r="B58" s="502" t="s">
        <v>113</v>
      </c>
      <c r="C58" s="503"/>
      <c r="D58" s="504"/>
      <c r="E58" s="504"/>
      <c r="F58" s="505"/>
      <c r="G58" s="506" t="s">
        <v>114</v>
      </c>
    </row>
    <row r="59" spans="2:7">
      <c r="B59" s="502" t="s">
        <v>115</v>
      </c>
      <c r="C59" s="503"/>
      <c r="D59" s="504"/>
      <c r="E59" s="504"/>
      <c r="F59" s="505"/>
      <c r="G59" s="506" t="s">
        <v>116</v>
      </c>
    </row>
    <row r="60" spans="2:7">
      <c r="B60" s="507" t="s">
        <v>117</v>
      </c>
      <c r="C60" s="508" t="s">
        <v>103</v>
      </c>
      <c r="D60" s="509"/>
      <c r="E60" s="509"/>
      <c r="F60" s="510"/>
      <c r="G60" s="511" t="s">
        <v>118</v>
      </c>
    </row>
    <row r="61" spans="2:7">
      <c r="B61" s="507" t="s">
        <v>119</v>
      </c>
      <c r="C61" s="508"/>
      <c r="D61" s="509"/>
      <c r="E61" s="509"/>
      <c r="F61" s="510"/>
      <c r="G61" s="511" t="s">
        <v>120</v>
      </c>
    </row>
    <row r="62" spans="2:7">
      <c r="B62" s="507" t="s">
        <v>121</v>
      </c>
      <c r="C62" s="508"/>
      <c r="D62" s="509"/>
      <c r="E62" s="509"/>
      <c r="F62" s="510"/>
      <c r="G62" s="511" t="s">
        <v>122</v>
      </c>
    </row>
    <row r="63" spans="2:7">
      <c r="B63" s="507" t="s">
        <v>123</v>
      </c>
      <c r="C63" s="508"/>
      <c r="D63" s="509"/>
      <c r="E63" s="509"/>
      <c r="F63" s="510"/>
      <c r="G63" s="511" t="s">
        <v>124</v>
      </c>
    </row>
    <row r="64" spans="2:7">
      <c r="B64" s="507" t="s">
        <v>125</v>
      </c>
      <c r="C64" s="508"/>
      <c r="D64" s="509"/>
      <c r="E64" s="509"/>
      <c r="F64" s="510"/>
      <c r="G64" s="511" t="s">
        <v>126</v>
      </c>
    </row>
    <row r="65" spans="2:7">
      <c r="B65" s="502" t="s">
        <v>127</v>
      </c>
      <c r="C65" s="503"/>
      <c r="D65" s="504"/>
      <c r="E65" s="504"/>
      <c r="F65" s="505"/>
      <c r="G65" s="506" t="s">
        <v>128</v>
      </c>
    </row>
    <row r="66" spans="2:7">
      <c r="B66" s="502" t="s">
        <v>129</v>
      </c>
      <c r="C66" s="503"/>
      <c r="D66" s="504"/>
      <c r="E66" s="504"/>
      <c r="F66" s="505"/>
      <c r="G66" s="506" t="s">
        <v>130</v>
      </c>
    </row>
    <row r="67" spans="2:7">
      <c r="B67" s="502" t="s">
        <v>131</v>
      </c>
      <c r="C67" s="503"/>
      <c r="D67" s="504"/>
      <c r="E67" s="504"/>
      <c r="F67" s="505"/>
      <c r="G67" s="506" t="s">
        <v>132</v>
      </c>
    </row>
    <row r="68" spans="2:7">
      <c r="B68" s="502" t="s">
        <v>133</v>
      </c>
      <c r="C68" s="503"/>
      <c r="D68" s="504"/>
      <c r="E68" s="504"/>
      <c r="F68" s="505"/>
      <c r="G68" s="506" t="s">
        <v>134</v>
      </c>
    </row>
    <row r="69" spans="2:7">
      <c r="B69" s="502" t="s">
        <v>135</v>
      </c>
      <c r="C69" s="503"/>
      <c r="D69" s="504"/>
      <c r="E69" s="504"/>
      <c r="F69" s="505"/>
      <c r="G69" s="506" t="s">
        <v>136</v>
      </c>
    </row>
    <row r="70" spans="2:7">
      <c r="B70" s="507" t="s">
        <v>137</v>
      </c>
      <c r="C70" s="508"/>
      <c r="D70" s="509"/>
      <c r="E70" s="509"/>
      <c r="F70" s="510"/>
      <c r="G70" s="511" t="s">
        <v>138</v>
      </c>
    </row>
    <row r="71" spans="2:7">
      <c r="B71" s="507" t="s">
        <v>139</v>
      </c>
      <c r="C71" s="508"/>
      <c r="D71" s="509"/>
      <c r="E71" s="509"/>
      <c r="F71" s="510"/>
      <c r="G71" s="511" t="s">
        <v>140</v>
      </c>
    </row>
    <row r="72" spans="2:7">
      <c r="B72" s="507" t="s">
        <v>141</v>
      </c>
      <c r="C72" s="508"/>
      <c r="D72" s="509"/>
      <c r="E72" s="509"/>
      <c r="F72" s="510"/>
      <c r="G72" s="511" t="s">
        <v>142</v>
      </c>
    </row>
    <row r="73" spans="2:7">
      <c r="B73" s="507" t="s">
        <v>143</v>
      </c>
      <c r="C73" s="508"/>
      <c r="D73" s="509"/>
      <c r="E73" s="509"/>
      <c r="F73" s="510"/>
      <c r="G73" s="511" t="s">
        <v>144</v>
      </c>
    </row>
    <row r="74" spans="2:7">
      <c r="B74" s="507" t="s">
        <v>145</v>
      </c>
      <c r="C74" s="508"/>
      <c r="D74" s="509"/>
      <c r="E74" s="509"/>
      <c r="F74" s="510"/>
      <c r="G74" s="511" t="s">
        <v>146</v>
      </c>
    </row>
    <row r="75" spans="2:7">
      <c r="B75" s="502" t="s">
        <v>147</v>
      </c>
      <c r="C75" s="503"/>
      <c r="D75" s="504"/>
      <c r="E75" s="504"/>
      <c r="F75" s="505"/>
      <c r="G75" s="506" t="s">
        <v>148</v>
      </c>
    </row>
    <row r="76" spans="2:7">
      <c r="B76" s="502" t="s">
        <v>149</v>
      </c>
      <c r="C76" s="503"/>
      <c r="D76" s="504"/>
      <c r="E76" s="504"/>
      <c r="F76" s="505"/>
      <c r="G76" s="506" t="s">
        <v>150</v>
      </c>
    </row>
    <row r="77" spans="2:7">
      <c r="B77" s="502" t="s">
        <v>151</v>
      </c>
      <c r="C77" s="503"/>
      <c r="D77" s="504"/>
      <c r="E77" s="504"/>
      <c r="F77" s="505"/>
      <c r="G77" s="506" t="s">
        <v>152</v>
      </c>
    </row>
    <row r="78" spans="2:7">
      <c r="B78" s="502" t="s">
        <v>153</v>
      </c>
      <c r="C78" s="503"/>
      <c r="D78" s="504"/>
      <c r="E78" s="504"/>
      <c r="F78" s="505"/>
      <c r="G78" s="506" t="s">
        <v>154</v>
      </c>
    </row>
    <row r="79" spans="2:7">
      <c r="B79" s="502" t="s">
        <v>155</v>
      </c>
      <c r="C79" s="503"/>
      <c r="D79" s="504"/>
      <c r="E79" s="504"/>
      <c r="F79" s="505"/>
      <c r="G79" s="506" t="s">
        <v>156</v>
      </c>
    </row>
    <row r="80" spans="2:7">
      <c r="B80" s="507" t="s">
        <v>157</v>
      </c>
      <c r="C80" s="508"/>
      <c r="D80" s="509"/>
      <c r="E80" s="509"/>
      <c r="F80" s="510"/>
      <c r="G80" s="511" t="s">
        <v>158</v>
      </c>
    </row>
    <row r="81" spans="2:7">
      <c r="B81" s="507" t="s">
        <v>159</v>
      </c>
      <c r="C81" s="508"/>
      <c r="D81" s="509"/>
      <c r="E81" s="509"/>
      <c r="F81" s="510"/>
      <c r="G81" s="511" t="s">
        <v>160</v>
      </c>
    </row>
    <row r="82" spans="2:7">
      <c r="B82" s="507" t="s">
        <v>161</v>
      </c>
      <c r="C82" s="508"/>
      <c r="D82" s="509"/>
      <c r="E82" s="509"/>
      <c r="F82" s="510"/>
      <c r="G82" s="511" t="s">
        <v>162</v>
      </c>
    </row>
    <row r="83" spans="2:7">
      <c r="B83" s="507" t="s">
        <v>163</v>
      </c>
      <c r="C83" s="508"/>
      <c r="D83" s="509"/>
      <c r="E83" s="509"/>
      <c r="F83" s="510"/>
      <c r="G83" s="511" t="s">
        <v>164</v>
      </c>
    </row>
    <row r="84" spans="2:7">
      <c r="B84" s="507" t="s">
        <v>165</v>
      </c>
      <c r="C84" s="508"/>
      <c r="D84" s="509"/>
      <c r="E84" s="509"/>
      <c r="F84" s="510"/>
      <c r="G84" s="511" t="s">
        <v>166</v>
      </c>
    </row>
    <row r="85" spans="2:7">
      <c r="B85" s="502" t="s">
        <v>167</v>
      </c>
      <c r="C85" s="503"/>
      <c r="D85" s="504"/>
      <c r="E85" s="504"/>
      <c r="F85" s="505"/>
      <c r="G85" s="506" t="s">
        <v>168</v>
      </c>
    </row>
    <row r="86" spans="2:7">
      <c r="B86" s="502" t="s">
        <v>169</v>
      </c>
      <c r="C86" s="503"/>
      <c r="D86" s="504"/>
      <c r="E86" s="504"/>
      <c r="F86" s="505"/>
      <c r="G86" s="506" t="s">
        <v>170</v>
      </c>
    </row>
    <row r="87" spans="2:7">
      <c r="B87" s="502" t="s">
        <v>171</v>
      </c>
      <c r="C87" s="503"/>
      <c r="D87" s="504"/>
      <c r="E87" s="504"/>
      <c r="F87" s="505"/>
      <c r="G87" s="506" t="s">
        <v>172</v>
      </c>
    </row>
    <row r="88" spans="2:7">
      <c r="B88" s="502" t="s">
        <v>173</v>
      </c>
      <c r="C88" s="503"/>
      <c r="D88" s="504"/>
      <c r="E88" s="504"/>
      <c r="F88" s="505"/>
      <c r="G88" s="506" t="s">
        <v>174</v>
      </c>
    </row>
    <row r="89" spans="2:7">
      <c r="B89" s="502" t="s">
        <v>175</v>
      </c>
      <c r="C89" s="503"/>
      <c r="D89" s="504"/>
      <c r="E89" s="504"/>
      <c r="F89" s="505"/>
      <c r="G89" s="506" t="s">
        <v>176</v>
      </c>
    </row>
    <row r="90" spans="2:7">
      <c r="B90" s="507" t="s">
        <v>177</v>
      </c>
      <c r="C90" s="508"/>
      <c r="D90" s="509"/>
      <c r="E90" s="509"/>
      <c r="F90" s="510"/>
      <c r="G90" s="511" t="s">
        <v>178</v>
      </c>
    </row>
    <row r="91" spans="2:7">
      <c r="B91" s="507" t="s">
        <v>179</v>
      </c>
      <c r="C91" s="508"/>
      <c r="D91" s="509"/>
      <c r="E91" s="509"/>
      <c r="F91" s="510"/>
      <c r="G91" s="511" t="s">
        <v>180</v>
      </c>
    </row>
    <row r="92" spans="2:7">
      <c r="B92" s="507" t="s">
        <v>181</v>
      </c>
      <c r="C92" s="508"/>
      <c r="D92" s="509"/>
      <c r="E92" s="509"/>
      <c r="F92" s="510"/>
      <c r="G92" s="511" t="s">
        <v>182</v>
      </c>
    </row>
    <row r="93" spans="2:7">
      <c r="B93" s="507" t="s">
        <v>183</v>
      </c>
      <c r="C93" s="508"/>
      <c r="D93" s="509"/>
      <c r="E93" s="509"/>
      <c r="F93" s="510"/>
      <c r="G93" s="511" t="s">
        <v>184</v>
      </c>
    </row>
    <row r="94" spans="2:7">
      <c r="B94" s="507" t="s">
        <v>185</v>
      </c>
      <c r="C94" s="508"/>
      <c r="D94" s="509"/>
      <c r="E94" s="509"/>
      <c r="F94" s="510"/>
      <c r="G94" s="511" t="s">
        <v>186</v>
      </c>
    </row>
    <row r="95" spans="2:7">
      <c r="B95" s="502" t="s">
        <v>187</v>
      </c>
      <c r="C95" s="503"/>
      <c r="D95" s="504"/>
      <c r="E95" s="504"/>
      <c r="F95" s="505"/>
      <c r="G95" s="506" t="s">
        <v>188</v>
      </c>
    </row>
    <row r="96" spans="2:7">
      <c r="B96" s="502" t="s">
        <v>189</v>
      </c>
      <c r="C96" s="503"/>
      <c r="D96" s="504"/>
      <c r="E96" s="504"/>
      <c r="F96" s="505"/>
      <c r="G96" s="506" t="s">
        <v>190</v>
      </c>
    </row>
    <row r="97" spans="2:7">
      <c r="B97" s="502" t="s">
        <v>191</v>
      </c>
      <c r="C97" s="503"/>
      <c r="D97" s="504"/>
      <c r="E97" s="504"/>
      <c r="F97" s="505"/>
      <c r="G97" s="506" t="s">
        <v>192</v>
      </c>
    </row>
    <row r="98" ht="14.85" spans="2:7">
      <c r="B98" s="512" t="s">
        <v>193</v>
      </c>
      <c r="C98" s="513"/>
      <c r="D98" s="514"/>
      <c r="E98" s="514"/>
      <c r="F98" s="515"/>
      <c r="G98" s="516" t="s">
        <v>194</v>
      </c>
    </row>
  </sheetData>
  <mergeCells count="86">
    <mergeCell ref="C3:F3"/>
    <mergeCell ref="D4:G4"/>
    <mergeCell ref="C5:G5"/>
    <mergeCell ref="C6:G6"/>
    <mergeCell ref="C8:G8"/>
    <mergeCell ref="C10:G10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</mergeCells>
  <pageMargins left="0.7" right="0.7" top="0.75" bottom="0.75" header="0.3" footer="0.3"/>
  <pageSetup paperSize="9" scale="77" orientation="portrait"/>
  <headerFooter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showGridLines="0" view="pageBreakPreview" zoomScaleNormal="100" workbookViewId="0">
      <pane xSplit="13" ySplit="6" topLeftCell="N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3" width="9.53333333333333" customWidth="1"/>
    <col min="4" max="4" width="5.53333333333333" customWidth="1"/>
    <col min="5" max="6" width="7.53333333333333" customWidth="1"/>
    <col min="7" max="7" width="15.6666666666667" customWidth="1"/>
    <col min="8" max="8" width="8.13333333333333" customWidth="1"/>
    <col min="9" max="9" width="7.86666666666667" customWidth="1"/>
    <col min="10" max="10" width="15.6666666666667" customWidth="1"/>
    <col min="11" max="11" width="12.4666666666667" customWidth="1"/>
    <col min="12" max="12" width="8.33333333333333" customWidth="1"/>
    <col min="15" max="15" width="12.5333333333333" customWidth="1"/>
  </cols>
  <sheetData>
    <row r="1" ht="26.45" customHeight="1" spans="1:13">
      <c r="A1" s="2" t="str">
        <f>目录!C20</f>
        <v>存货——材料采购/在途物资评估明细表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6"/>
      <c r="M3" s="36" t="str">
        <f>目录!$E20&amp;目录!$F20</f>
        <v>表3-9-1</v>
      </c>
    </row>
    <row r="4" spans="1:13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6" t="s">
        <v>214</v>
      </c>
    </row>
    <row r="5" ht="14.95" spans="1:13">
      <c r="A5" s="6" t="s">
        <v>215</v>
      </c>
      <c r="B5" s="7"/>
      <c r="C5" s="7"/>
      <c r="D5" s="7"/>
      <c r="E5" s="7"/>
      <c r="F5" s="7"/>
      <c r="G5" s="7"/>
      <c r="H5" s="8" t="s">
        <v>216</v>
      </c>
      <c r="I5" s="9"/>
      <c r="J5" s="9"/>
      <c r="K5" s="9"/>
      <c r="L5" s="9"/>
      <c r="M5" s="37"/>
    </row>
    <row r="6" s="1" customFormat="1" ht="12.4" spans="1:16">
      <c r="A6" s="10" t="s">
        <v>282</v>
      </c>
      <c r="B6" s="11" t="s">
        <v>315</v>
      </c>
      <c r="C6" s="11" t="s">
        <v>316</v>
      </c>
      <c r="D6" s="11" t="s">
        <v>317</v>
      </c>
      <c r="E6" s="11" t="s">
        <v>318</v>
      </c>
      <c r="F6" s="12" t="s">
        <v>319</v>
      </c>
      <c r="G6" s="12" t="s">
        <v>217</v>
      </c>
      <c r="H6" s="13" t="s">
        <v>319</v>
      </c>
      <c r="I6" s="134" t="s">
        <v>318</v>
      </c>
      <c r="J6" s="134" t="s">
        <v>203</v>
      </c>
      <c r="K6" s="14" t="s">
        <v>204</v>
      </c>
      <c r="L6" s="14" t="s">
        <v>205</v>
      </c>
      <c r="M6" s="38" t="s">
        <v>285</v>
      </c>
      <c r="O6" s="39" t="s">
        <v>218</v>
      </c>
      <c r="P6" s="39" t="s">
        <v>219</v>
      </c>
    </row>
    <row r="7" spans="1:15">
      <c r="A7" s="15">
        <v>1</v>
      </c>
      <c r="B7" s="291"/>
      <c r="C7" s="334"/>
      <c r="D7" s="25"/>
      <c r="E7" s="135"/>
      <c r="F7" s="136"/>
      <c r="G7" s="19"/>
      <c r="H7" s="20"/>
      <c r="I7" s="137"/>
      <c r="J7" s="137"/>
      <c r="K7" s="21">
        <f>IF(基本信息!$C$4&lt;&gt;"B","",J7-G7)</f>
        <v>0</v>
      </c>
      <c r="L7" s="40">
        <f>IF(基本信息!$C$4&lt;&gt;"B","",IF(G7=0,0,ROUND(K7/ABS(G7),4)))</f>
        <v>0</v>
      </c>
      <c r="M7" s="145"/>
      <c r="O7" s="42"/>
    </row>
    <row r="8" spans="1:15">
      <c r="A8" s="15">
        <f>A7+1</f>
        <v>2</v>
      </c>
      <c r="B8" s="291"/>
      <c r="C8" s="334"/>
      <c r="D8" s="25"/>
      <c r="E8" s="135"/>
      <c r="F8" s="136"/>
      <c r="G8" s="19"/>
      <c r="H8" s="20"/>
      <c r="I8" s="137"/>
      <c r="J8" s="137"/>
      <c r="K8" s="21"/>
      <c r="L8" s="40"/>
      <c r="M8" s="145"/>
      <c r="O8" s="42"/>
    </row>
    <row r="9" spans="1:15">
      <c r="A9" s="15">
        <f t="shared" ref="A9:A16" si="0">A8+1</f>
        <v>3</v>
      </c>
      <c r="B9" s="291"/>
      <c r="C9" s="334"/>
      <c r="D9" s="25"/>
      <c r="E9" s="135"/>
      <c r="F9" s="136"/>
      <c r="G9" s="19"/>
      <c r="H9" s="20"/>
      <c r="I9" s="137"/>
      <c r="J9" s="137"/>
      <c r="K9" s="21"/>
      <c r="L9" s="21"/>
      <c r="M9" s="145"/>
      <c r="O9" s="42"/>
    </row>
    <row r="10" spans="1:15">
      <c r="A10" s="15">
        <f t="shared" si="0"/>
        <v>4</v>
      </c>
      <c r="B10" s="291"/>
      <c r="C10" s="334"/>
      <c r="D10" s="25"/>
      <c r="E10" s="135"/>
      <c r="F10" s="136"/>
      <c r="G10" s="19"/>
      <c r="H10" s="20"/>
      <c r="I10" s="137"/>
      <c r="J10" s="137"/>
      <c r="K10" s="21"/>
      <c r="L10" s="21"/>
      <c r="M10" s="145"/>
      <c r="O10" s="42"/>
    </row>
    <row r="11" spans="1:15">
      <c r="A11" s="15">
        <f t="shared" si="0"/>
        <v>5</v>
      </c>
      <c r="B11" s="291"/>
      <c r="C11" s="334"/>
      <c r="D11" s="25"/>
      <c r="E11" s="135"/>
      <c r="F11" s="136"/>
      <c r="G11" s="19"/>
      <c r="H11" s="20"/>
      <c r="I11" s="137"/>
      <c r="J11" s="137"/>
      <c r="K11" s="21"/>
      <c r="L11" s="21"/>
      <c r="M11" s="145"/>
      <c r="O11" s="42"/>
    </row>
    <row r="12" spans="1:15">
      <c r="A12" s="15">
        <f t="shared" si="0"/>
        <v>6</v>
      </c>
      <c r="B12" s="291"/>
      <c r="C12" s="334"/>
      <c r="D12" s="25"/>
      <c r="E12" s="135"/>
      <c r="F12" s="136"/>
      <c r="G12" s="19"/>
      <c r="H12" s="20"/>
      <c r="I12" s="137"/>
      <c r="J12" s="137"/>
      <c r="K12" s="21"/>
      <c r="L12" s="21"/>
      <c r="M12" s="145"/>
      <c r="O12" s="42"/>
    </row>
    <row r="13" spans="1:15">
      <c r="A13" s="15">
        <f t="shared" si="0"/>
        <v>7</v>
      </c>
      <c r="B13" s="291"/>
      <c r="C13" s="334"/>
      <c r="D13" s="25"/>
      <c r="E13" s="135"/>
      <c r="F13" s="136"/>
      <c r="G13" s="19"/>
      <c r="H13" s="20"/>
      <c r="I13" s="137"/>
      <c r="J13" s="137"/>
      <c r="K13" s="21"/>
      <c r="L13" s="21"/>
      <c r="M13" s="145"/>
      <c r="O13" s="42"/>
    </row>
    <row r="14" spans="1:15">
      <c r="A14" s="15">
        <f t="shared" si="0"/>
        <v>8</v>
      </c>
      <c r="B14" s="291"/>
      <c r="C14" s="334"/>
      <c r="D14" s="25"/>
      <c r="E14" s="135"/>
      <c r="F14" s="136"/>
      <c r="G14" s="19"/>
      <c r="H14" s="20"/>
      <c r="I14" s="137"/>
      <c r="J14" s="137"/>
      <c r="K14" s="21"/>
      <c r="L14" s="21"/>
      <c r="M14" s="145"/>
      <c r="O14" s="42"/>
    </row>
    <row r="15" spans="1:15">
      <c r="A15" s="15">
        <f t="shared" si="0"/>
        <v>9</v>
      </c>
      <c r="B15" s="291"/>
      <c r="C15" s="334"/>
      <c r="D15" s="25"/>
      <c r="E15" s="135"/>
      <c r="F15" s="136"/>
      <c r="G15" s="19"/>
      <c r="H15" s="20"/>
      <c r="I15" s="137"/>
      <c r="J15" s="137"/>
      <c r="K15" s="21"/>
      <c r="L15" s="21"/>
      <c r="M15" s="145"/>
      <c r="O15" s="42"/>
    </row>
    <row r="16" spans="1:15">
      <c r="A16" s="15">
        <f t="shared" si="0"/>
        <v>10</v>
      </c>
      <c r="B16" s="291"/>
      <c r="C16" s="334"/>
      <c r="D16" s="25"/>
      <c r="E16" s="135"/>
      <c r="F16" s="136"/>
      <c r="G16" s="19"/>
      <c r="H16" s="20"/>
      <c r="I16" s="137"/>
      <c r="J16" s="137"/>
      <c r="K16" s="21"/>
      <c r="L16" s="21"/>
      <c r="M16" s="145"/>
      <c r="O16" s="42"/>
    </row>
    <row r="17" spans="1:15">
      <c r="A17" s="15"/>
      <c r="B17" s="291"/>
      <c r="C17" s="334"/>
      <c r="D17" s="25"/>
      <c r="E17" s="135"/>
      <c r="F17" s="136"/>
      <c r="G17" s="19"/>
      <c r="H17" s="20"/>
      <c r="I17" s="137"/>
      <c r="J17" s="137"/>
      <c r="K17" s="21"/>
      <c r="L17" s="21"/>
      <c r="M17" s="145"/>
      <c r="O17" s="42"/>
    </row>
    <row r="18" spans="1:15">
      <c r="A18" s="15"/>
      <c r="B18" s="18" t="s">
        <v>300</v>
      </c>
      <c r="C18" s="291"/>
      <c r="D18" s="328"/>
      <c r="E18" s="18"/>
      <c r="F18" s="331"/>
      <c r="G18" s="19">
        <f>ROUND(SUM(G7:G17),2)</f>
        <v>0</v>
      </c>
      <c r="H18" s="20"/>
      <c r="I18" s="137"/>
      <c r="J18" s="137">
        <f>IF(基本信息!$C$4&lt;&gt;"B","",ROUND(SUM(J7:J17),2))</f>
        <v>0</v>
      </c>
      <c r="K18" s="21">
        <f>IF(基本信息!$C$4&lt;&gt;"B","",ROUND(SUM(K7:K17),2))</f>
        <v>0</v>
      </c>
      <c r="L18" s="40">
        <f>IF(基本信息!$C$4&lt;&gt;"B","",IF(G18=0,0,ROUND(K18/ABS(G18),4)))</f>
        <v>0</v>
      </c>
      <c r="M18" s="145"/>
      <c r="O18" s="42"/>
    </row>
    <row r="19" spans="1:15">
      <c r="A19" s="26"/>
      <c r="B19" s="140" t="s">
        <v>320</v>
      </c>
      <c r="C19" s="24"/>
      <c r="D19" s="67"/>
      <c r="E19" s="23"/>
      <c r="F19" s="332"/>
      <c r="G19" s="19"/>
      <c r="H19" s="20"/>
      <c r="I19" s="137"/>
      <c r="J19" s="137"/>
      <c r="K19" s="21">
        <f>IF(基本信息!$C$4&lt;&gt;"B","",J19-G19)</f>
        <v>0</v>
      </c>
      <c r="L19" s="40">
        <f>IF(基本信息!$C$4&lt;&gt;"B","",IF(G19=0,0,ROUND(K19/ABS(G19),4)))</f>
        <v>0</v>
      </c>
      <c r="M19" s="61"/>
      <c r="O19" s="42"/>
    </row>
    <row r="20" spans="1:16">
      <c r="A20" s="27"/>
      <c r="B20" s="28" t="s">
        <v>302</v>
      </c>
      <c r="C20" s="28"/>
      <c r="D20" s="329"/>
      <c r="E20" s="28"/>
      <c r="F20" s="333"/>
      <c r="G20" s="30">
        <f>ROUND(SUM(G18,-G19),2)</f>
        <v>0</v>
      </c>
      <c r="H20" s="31"/>
      <c r="I20" s="144"/>
      <c r="J20" s="144">
        <f>IF(基本信息!$C$4&lt;&gt;"B","",ROUND(SUM(J18,-J19),2))</f>
        <v>0</v>
      </c>
      <c r="K20" s="32">
        <f>IF(基本信息!$C$4&lt;&gt;"B","",ROUND(SUM(K18,-K19),2))</f>
        <v>0</v>
      </c>
      <c r="L20" s="43">
        <f>IF(基本信息!$C$4&lt;&gt;"B","",IF(G20=0,0,ROUND(K20/ABS(G20),4)))</f>
        <v>0</v>
      </c>
      <c r="M20" s="101"/>
      <c r="O20" s="45"/>
      <c r="P20" s="46" t="str">
        <f>IF(G20-O20=0,"OK","F")</f>
        <v>OK</v>
      </c>
    </row>
    <row r="21" spans="1:1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4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5"/>
      <c r="H22" s="33"/>
      <c r="I22" s="33"/>
      <c r="J22" s="33"/>
      <c r="K22" s="33"/>
      <c r="L22" s="33"/>
      <c r="M22" s="47" t="str">
        <f>IF(基本信息!$C$4="B","评估人员:"&amp;基本信息!C35,"")</f>
        <v>评估人员:</v>
      </c>
      <c r="N22" s="48"/>
    </row>
    <row r="23" spans="1:13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5"/>
      <c r="H23" s="33"/>
      <c r="I23" s="33"/>
      <c r="J23" s="33"/>
      <c r="K23" s="33"/>
      <c r="L23" s="33"/>
      <c r="M23" s="33"/>
    </row>
  </sheetData>
  <printOptions horizontalCentered="1"/>
  <pageMargins left="0.31496062992126" right="0.31496062992126" top="0.94488188976378" bottom="0.354330708661417" header="0.31496062992126" footer="0.31496062992126"/>
  <pageSetup paperSize="9" scale="97" fitToHeight="0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3" width="6.13333333333333" customWidth="1"/>
    <col min="4" max="5" width="7.53333333333333" customWidth="1"/>
    <col min="6" max="6" width="15.6666666666667" customWidth="1"/>
    <col min="7" max="7" width="8.13333333333333" customWidth="1"/>
    <col min="8" max="8" width="7.86666666666667" customWidth="1"/>
    <col min="9" max="9" width="15.6666666666667" customWidth="1"/>
    <col min="10" max="10" width="12.4666666666667" customWidth="1"/>
    <col min="11" max="11" width="8.33333333333333" customWidth="1"/>
    <col min="14" max="14" width="12.5333333333333" customWidth="1"/>
  </cols>
  <sheetData>
    <row r="1" ht="26.45" customHeight="1" spans="1:12">
      <c r="A1" s="2" t="str">
        <f>目录!C21</f>
        <v>存货——原材料评估明细表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目录!$E21&amp;目录!$F21</f>
        <v>表3-9-2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9"/>
      <c r="K5" s="9"/>
      <c r="L5" s="37"/>
    </row>
    <row r="6" s="1" customFormat="1" ht="12.4" spans="1:15">
      <c r="A6" s="10" t="s">
        <v>282</v>
      </c>
      <c r="B6" s="11" t="s">
        <v>321</v>
      </c>
      <c r="C6" s="11" t="s">
        <v>317</v>
      </c>
      <c r="D6" s="11" t="s">
        <v>318</v>
      </c>
      <c r="E6" s="12" t="s">
        <v>319</v>
      </c>
      <c r="F6" s="12" t="s">
        <v>217</v>
      </c>
      <c r="G6" s="13" t="s">
        <v>319</v>
      </c>
      <c r="H6" s="134" t="s">
        <v>318</v>
      </c>
      <c r="I6" s="134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5"/>
      <c r="D7" s="135"/>
      <c r="E7" s="136"/>
      <c r="F7" s="19"/>
      <c r="G7" s="20"/>
      <c r="H7" s="137"/>
      <c r="I7" s="137"/>
      <c r="J7" s="21">
        <f>IF(基本信息!$C$4&lt;&gt;"B","",I7-F7)</f>
        <v>0</v>
      </c>
      <c r="K7" s="40">
        <f>IF(基本信息!$C$4&lt;&gt;"B","",IF(F7=0,0,ROUND(J7/ABS(F7),4)))</f>
        <v>0</v>
      </c>
      <c r="L7" s="145"/>
      <c r="N7" s="42"/>
    </row>
    <row r="8" spans="1:14">
      <c r="A8" s="15">
        <f>A7+1</f>
        <v>2</v>
      </c>
      <c r="B8" s="291"/>
      <c r="C8" s="25"/>
      <c r="D8" s="135"/>
      <c r="E8" s="136"/>
      <c r="F8" s="19"/>
      <c r="G8" s="20"/>
      <c r="H8" s="137"/>
      <c r="I8" s="137"/>
      <c r="J8" s="21"/>
      <c r="K8" s="40"/>
      <c r="L8" s="145"/>
      <c r="N8" s="42"/>
    </row>
    <row r="9" spans="1:14">
      <c r="A9" s="15">
        <f t="shared" ref="A9:A16" si="0">A8+1</f>
        <v>3</v>
      </c>
      <c r="B9" s="291"/>
      <c r="C9" s="25"/>
      <c r="D9" s="135"/>
      <c r="E9" s="136"/>
      <c r="F9" s="19"/>
      <c r="G9" s="20"/>
      <c r="H9" s="137"/>
      <c r="I9" s="137"/>
      <c r="J9" s="21"/>
      <c r="K9" s="21"/>
      <c r="L9" s="145"/>
      <c r="N9" s="42"/>
    </row>
    <row r="10" spans="1:14">
      <c r="A10" s="15">
        <f t="shared" si="0"/>
        <v>4</v>
      </c>
      <c r="B10" s="291"/>
      <c r="C10" s="25"/>
      <c r="D10" s="135"/>
      <c r="E10" s="136"/>
      <c r="F10" s="19"/>
      <c r="G10" s="20"/>
      <c r="H10" s="137"/>
      <c r="I10" s="137"/>
      <c r="J10" s="21"/>
      <c r="K10" s="21"/>
      <c r="L10" s="145"/>
      <c r="N10" s="42"/>
    </row>
    <row r="11" spans="1:14">
      <c r="A11" s="15">
        <f t="shared" si="0"/>
        <v>5</v>
      </c>
      <c r="B11" s="291"/>
      <c r="C11" s="25"/>
      <c r="D11" s="135"/>
      <c r="E11" s="136"/>
      <c r="F11" s="19"/>
      <c r="G11" s="20"/>
      <c r="H11" s="137"/>
      <c r="I11" s="137"/>
      <c r="J11" s="21"/>
      <c r="K11" s="21"/>
      <c r="L11" s="145"/>
      <c r="N11" s="42"/>
    </row>
    <row r="12" spans="1:14">
      <c r="A12" s="15">
        <f t="shared" si="0"/>
        <v>6</v>
      </c>
      <c r="B12" s="291"/>
      <c r="C12" s="25"/>
      <c r="D12" s="135"/>
      <c r="E12" s="136"/>
      <c r="F12" s="19"/>
      <c r="G12" s="20"/>
      <c r="H12" s="137"/>
      <c r="I12" s="137"/>
      <c r="J12" s="21"/>
      <c r="K12" s="21"/>
      <c r="L12" s="145"/>
      <c r="N12" s="42"/>
    </row>
    <row r="13" spans="1:14">
      <c r="A13" s="15">
        <f t="shared" si="0"/>
        <v>7</v>
      </c>
      <c r="B13" s="291"/>
      <c r="C13" s="25"/>
      <c r="D13" s="135"/>
      <c r="E13" s="136"/>
      <c r="F13" s="19"/>
      <c r="G13" s="20"/>
      <c r="H13" s="137"/>
      <c r="I13" s="137"/>
      <c r="J13" s="21"/>
      <c r="K13" s="21"/>
      <c r="L13" s="145"/>
      <c r="N13" s="42"/>
    </row>
    <row r="14" spans="1:14">
      <c r="A14" s="15">
        <f t="shared" si="0"/>
        <v>8</v>
      </c>
      <c r="B14" s="291"/>
      <c r="C14" s="25"/>
      <c r="D14" s="135"/>
      <c r="E14" s="136"/>
      <c r="F14" s="19"/>
      <c r="G14" s="20"/>
      <c r="H14" s="137"/>
      <c r="I14" s="137"/>
      <c r="J14" s="21"/>
      <c r="K14" s="21"/>
      <c r="L14" s="145"/>
      <c r="N14" s="42"/>
    </row>
    <row r="15" spans="1:14">
      <c r="A15" s="15">
        <f t="shared" si="0"/>
        <v>9</v>
      </c>
      <c r="B15" s="291"/>
      <c r="C15" s="25"/>
      <c r="D15" s="135"/>
      <c r="E15" s="136"/>
      <c r="F15" s="19"/>
      <c r="G15" s="20"/>
      <c r="H15" s="137"/>
      <c r="I15" s="137"/>
      <c r="J15" s="21"/>
      <c r="K15" s="21"/>
      <c r="L15" s="145"/>
      <c r="N15" s="42"/>
    </row>
    <row r="16" spans="1:14">
      <c r="A16" s="15">
        <f t="shared" si="0"/>
        <v>10</v>
      </c>
      <c r="B16" s="291"/>
      <c r="C16" s="25"/>
      <c r="D16" s="135"/>
      <c r="E16" s="136"/>
      <c r="F16" s="19"/>
      <c r="G16" s="20"/>
      <c r="H16" s="137"/>
      <c r="I16" s="137"/>
      <c r="J16" s="21"/>
      <c r="K16" s="21"/>
      <c r="L16" s="145"/>
      <c r="N16" s="42"/>
    </row>
    <row r="17" spans="1:14">
      <c r="A17" s="15"/>
      <c r="B17" s="291"/>
      <c r="C17" s="25"/>
      <c r="D17" s="135"/>
      <c r="E17" s="136"/>
      <c r="F17" s="19"/>
      <c r="G17" s="20"/>
      <c r="H17" s="137"/>
      <c r="I17" s="137"/>
      <c r="J17" s="21"/>
      <c r="K17" s="21"/>
      <c r="L17" s="145"/>
      <c r="N17" s="42"/>
    </row>
    <row r="18" spans="1:14">
      <c r="A18" s="15"/>
      <c r="B18" s="18" t="s">
        <v>300</v>
      </c>
      <c r="C18" s="328"/>
      <c r="D18" s="18"/>
      <c r="E18" s="331"/>
      <c r="F18" s="19">
        <f>ROUND(SUM(F7:F17),2)</f>
        <v>0</v>
      </c>
      <c r="G18" s="20"/>
      <c r="H18" s="137"/>
      <c r="I18" s="137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IF(基本信息!$C$4&lt;&gt;"B","",IF(F18=0,0,ROUND(J18/ABS(F18),4)))</f>
        <v>0</v>
      </c>
      <c r="L18" s="145"/>
      <c r="N18" s="42"/>
    </row>
    <row r="19" spans="1:14">
      <c r="A19" s="26"/>
      <c r="B19" s="140" t="s">
        <v>320</v>
      </c>
      <c r="C19" s="67"/>
      <c r="D19" s="23"/>
      <c r="E19" s="332"/>
      <c r="F19" s="19"/>
      <c r="G19" s="20"/>
      <c r="H19" s="137"/>
      <c r="I19" s="137"/>
      <c r="J19" s="21">
        <f>IF(基本信息!$C$4&lt;&gt;"B","",I19-F19)</f>
        <v>0</v>
      </c>
      <c r="K19" s="40">
        <f>IF(基本信息!$C$4&lt;&gt;"B","",IF(F19=0,0,ROUND(J19/ABS(F19),4)))</f>
        <v>0</v>
      </c>
      <c r="L19" s="61"/>
      <c r="N19" s="42"/>
    </row>
    <row r="20" spans="1:15">
      <c r="A20" s="27"/>
      <c r="B20" s="28" t="s">
        <v>302</v>
      </c>
      <c r="C20" s="329"/>
      <c r="D20" s="28"/>
      <c r="E20" s="333"/>
      <c r="F20" s="30">
        <f>ROUND(SUM(F18,-F19),2)</f>
        <v>0</v>
      </c>
      <c r="G20" s="31"/>
      <c r="H20" s="144"/>
      <c r="I20" s="144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IF(基本信息!$C$4&lt;&gt;"B","",IF(F20=0,0,ROUND(J20/ABS(F20),4)))</f>
        <v>0</v>
      </c>
      <c r="L20" s="101"/>
      <c r="N20" s="45"/>
      <c r="O20" s="46" t="str">
        <f>IF(F20-N20=0,"OK","F")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33"/>
      <c r="K22" s="33"/>
      <c r="L22" s="47" t="str">
        <f>IF(基本信息!$C$4="B","评估人员:"&amp;基本信息!C36,"")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  <c r="K23" s="33"/>
      <c r="L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3" width="6.13333333333333" customWidth="1"/>
    <col min="4" max="5" width="7.53333333333333" customWidth="1"/>
    <col min="6" max="6" width="15.6666666666667" customWidth="1"/>
    <col min="7" max="7" width="8.13333333333333" customWidth="1"/>
    <col min="8" max="8" width="7.86666666666667" customWidth="1"/>
    <col min="9" max="9" width="15.6666666666667" customWidth="1"/>
    <col min="10" max="10" width="12.4666666666667" customWidth="1"/>
    <col min="11" max="11" width="8.33333333333333" customWidth="1"/>
    <col min="14" max="14" width="12.5333333333333" customWidth="1"/>
  </cols>
  <sheetData>
    <row r="1" ht="26.45" customHeight="1" spans="1:12">
      <c r="A1" s="2" t="str">
        <f>目录!C22</f>
        <v>存货——在产品/半成品评估明细表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目录!$E22&amp;目录!$F22</f>
        <v>表3-9-3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9"/>
      <c r="K5" s="9"/>
      <c r="L5" s="37"/>
    </row>
    <row r="6" s="1" customFormat="1" ht="12.4" spans="1:15">
      <c r="A6" s="10" t="s">
        <v>282</v>
      </c>
      <c r="B6" s="11" t="s">
        <v>322</v>
      </c>
      <c r="C6" s="11" t="s">
        <v>317</v>
      </c>
      <c r="D6" s="11" t="s">
        <v>318</v>
      </c>
      <c r="E6" s="12" t="s">
        <v>319</v>
      </c>
      <c r="F6" s="12" t="s">
        <v>217</v>
      </c>
      <c r="G6" s="13" t="s">
        <v>319</v>
      </c>
      <c r="H6" s="134" t="s">
        <v>318</v>
      </c>
      <c r="I6" s="134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5"/>
      <c r="D7" s="135"/>
      <c r="E7" s="136"/>
      <c r="F7" s="19"/>
      <c r="G7" s="20"/>
      <c r="H7" s="137"/>
      <c r="I7" s="137"/>
      <c r="J7" s="21">
        <f>IF(基本信息!$C$4&lt;&gt;"B","",I7-F7)</f>
        <v>0</v>
      </c>
      <c r="K7" s="40">
        <f>IF(基本信息!$C$4&lt;&gt;"B","",IF(F7=0,0,ROUND(J7/ABS(F7),4)))</f>
        <v>0</v>
      </c>
      <c r="L7" s="145"/>
      <c r="N7" s="42"/>
    </row>
    <row r="8" spans="1:14">
      <c r="A8" s="15">
        <f>A7+1</f>
        <v>2</v>
      </c>
      <c r="B8" s="291"/>
      <c r="C8" s="25"/>
      <c r="D8" s="135"/>
      <c r="E8" s="136"/>
      <c r="F8" s="19"/>
      <c r="G8" s="20"/>
      <c r="H8" s="137"/>
      <c r="I8" s="137"/>
      <c r="J8" s="21"/>
      <c r="K8" s="40"/>
      <c r="L8" s="145"/>
      <c r="N8" s="42"/>
    </row>
    <row r="9" spans="1:14">
      <c r="A9" s="15">
        <f t="shared" ref="A9:A16" si="0">A8+1</f>
        <v>3</v>
      </c>
      <c r="B9" s="291"/>
      <c r="C9" s="25"/>
      <c r="D9" s="135"/>
      <c r="E9" s="136"/>
      <c r="F9" s="19"/>
      <c r="G9" s="20"/>
      <c r="H9" s="137"/>
      <c r="I9" s="137"/>
      <c r="J9" s="21"/>
      <c r="K9" s="21"/>
      <c r="L9" s="145"/>
      <c r="N9" s="42"/>
    </row>
    <row r="10" spans="1:14">
      <c r="A10" s="15">
        <f t="shared" si="0"/>
        <v>4</v>
      </c>
      <c r="B10" s="291"/>
      <c r="C10" s="25"/>
      <c r="D10" s="135"/>
      <c r="E10" s="136"/>
      <c r="F10" s="19"/>
      <c r="G10" s="20"/>
      <c r="H10" s="137"/>
      <c r="I10" s="137"/>
      <c r="J10" s="21"/>
      <c r="K10" s="21"/>
      <c r="L10" s="145"/>
      <c r="N10" s="42"/>
    </row>
    <row r="11" spans="1:14">
      <c r="A11" s="15">
        <f t="shared" si="0"/>
        <v>5</v>
      </c>
      <c r="B11" s="291"/>
      <c r="C11" s="25"/>
      <c r="D11" s="135"/>
      <c r="E11" s="136"/>
      <c r="F11" s="19"/>
      <c r="G11" s="20"/>
      <c r="H11" s="137"/>
      <c r="I11" s="137"/>
      <c r="J11" s="21"/>
      <c r="K11" s="21"/>
      <c r="L11" s="145"/>
      <c r="N11" s="42"/>
    </row>
    <row r="12" spans="1:14">
      <c r="A12" s="15">
        <f t="shared" si="0"/>
        <v>6</v>
      </c>
      <c r="B12" s="291"/>
      <c r="C12" s="25"/>
      <c r="D12" s="135"/>
      <c r="E12" s="136"/>
      <c r="F12" s="19"/>
      <c r="G12" s="20"/>
      <c r="H12" s="137"/>
      <c r="I12" s="137"/>
      <c r="J12" s="21"/>
      <c r="K12" s="21"/>
      <c r="L12" s="145"/>
      <c r="N12" s="42"/>
    </row>
    <row r="13" spans="1:14">
      <c r="A13" s="15">
        <f t="shared" si="0"/>
        <v>7</v>
      </c>
      <c r="B13" s="291"/>
      <c r="C13" s="25"/>
      <c r="D13" s="135"/>
      <c r="E13" s="136"/>
      <c r="F13" s="19"/>
      <c r="G13" s="20"/>
      <c r="H13" s="137"/>
      <c r="I13" s="137"/>
      <c r="J13" s="21"/>
      <c r="K13" s="21"/>
      <c r="L13" s="145"/>
      <c r="N13" s="42"/>
    </row>
    <row r="14" spans="1:14">
      <c r="A14" s="15">
        <f t="shared" si="0"/>
        <v>8</v>
      </c>
      <c r="B14" s="291"/>
      <c r="C14" s="25"/>
      <c r="D14" s="135"/>
      <c r="E14" s="136"/>
      <c r="F14" s="19"/>
      <c r="G14" s="20"/>
      <c r="H14" s="137"/>
      <c r="I14" s="137"/>
      <c r="J14" s="21"/>
      <c r="K14" s="21"/>
      <c r="L14" s="145"/>
      <c r="N14" s="42"/>
    </row>
    <row r="15" spans="1:14">
      <c r="A15" s="15">
        <f t="shared" si="0"/>
        <v>9</v>
      </c>
      <c r="B15" s="291"/>
      <c r="C15" s="25"/>
      <c r="D15" s="135"/>
      <c r="E15" s="136"/>
      <c r="F15" s="19"/>
      <c r="G15" s="20"/>
      <c r="H15" s="137"/>
      <c r="I15" s="137"/>
      <c r="J15" s="21"/>
      <c r="K15" s="21"/>
      <c r="L15" s="145"/>
      <c r="N15" s="42"/>
    </row>
    <row r="16" spans="1:14">
      <c r="A16" s="15">
        <f t="shared" si="0"/>
        <v>10</v>
      </c>
      <c r="B16" s="291"/>
      <c r="C16" s="25"/>
      <c r="D16" s="135"/>
      <c r="E16" s="136"/>
      <c r="F16" s="19"/>
      <c r="G16" s="20"/>
      <c r="H16" s="137"/>
      <c r="I16" s="137"/>
      <c r="J16" s="21"/>
      <c r="K16" s="21"/>
      <c r="L16" s="145"/>
      <c r="N16" s="42"/>
    </row>
    <row r="17" spans="1:14">
      <c r="A17" s="15"/>
      <c r="B17" s="291"/>
      <c r="C17" s="25"/>
      <c r="D17" s="135"/>
      <c r="E17" s="136"/>
      <c r="F17" s="19"/>
      <c r="G17" s="20"/>
      <c r="H17" s="137"/>
      <c r="I17" s="137"/>
      <c r="J17" s="21"/>
      <c r="K17" s="21"/>
      <c r="L17" s="145"/>
      <c r="N17" s="42"/>
    </row>
    <row r="18" spans="1:14">
      <c r="A18" s="15"/>
      <c r="B18" s="18" t="s">
        <v>300</v>
      </c>
      <c r="C18" s="328"/>
      <c r="D18" s="18"/>
      <c r="E18" s="331"/>
      <c r="F18" s="19">
        <f>ROUND(SUM(F7:F17),2)</f>
        <v>0</v>
      </c>
      <c r="G18" s="20"/>
      <c r="H18" s="137"/>
      <c r="I18" s="137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IF(基本信息!$C$4&lt;&gt;"B","",IF(F18=0,0,ROUND(J18/ABS(F18),4)))</f>
        <v>0</v>
      </c>
      <c r="L18" s="145"/>
      <c r="N18" s="42"/>
    </row>
    <row r="19" spans="1:14">
      <c r="A19" s="26"/>
      <c r="B19" s="140" t="s">
        <v>320</v>
      </c>
      <c r="C19" s="67"/>
      <c r="D19" s="23"/>
      <c r="E19" s="332"/>
      <c r="F19" s="19"/>
      <c r="G19" s="20"/>
      <c r="H19" s="137"/>
      <c r="I19" s="137"/>
      <c r="J19" s="21">
        <f>IF(基本信息!$C$4&lt;&gt;"B","",I19-F19)</f>
        <v>0</v>
      </c>
      <c r="K19" s="40">
        <f>IF(基本信息!$C$4&lt;&gt;"B","",IF(F19=0,0,ROUND(J19/ABS(F19),4)))</f>
        <v>0</v>
      </c>
      <c r="L19" s="61"/>
      <c r="N19" s="42"/>
    </row>
    <row r="20" spans="1:15">
      <c r="A20" s="27"/>
      <c r="B20" s="28" t="s">
        <v>302</v>
      </c>
      <c r="C20" s="329"/>
      <c r="D20" s="28"/>
      <c r="E20" s="333"/>
      <c r="F20" s="30">
        <f>ROUND(SUM(F18,-F19),2)</f>
        <v>0</v>
      </c>
      <c r="G20" s="31"/>
      <c r="H20" s="144"/>
      <c r="I20" s="144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IF(基本信息!$C$4&lt;&gt;"B","",IF(F20=0,0,ROUND(J20/ABS(F20),4)))</f>
        <v>0</v>
      </c>
      <c r="L20" s="101"/>
      <c r="N20" s="45"/>
      <c r="O20" s="46" t="str">
        <f>IF(F20-N20=0,"OK","F")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33"/>
      <c r="K22" s="33"/>
      <c r="L22" s="47" t="str">
        <f>IF(基本信息!$C$4="B","评估人员:"&amp;基本信息!C37,"")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  <c r="K23" s="33"/>
      <c r="L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3" width="6.13333333333333" customWidth="1"/>
    <col min="4" max="5" width="7.53333333333333" customWidth="1"/>
    <col min="6" max="6" width="15.6666666666667" customWidth="1"/>
    <col min="7" max="7" width="8.13333333333333" customWidth="1"/>
    <col min="8" max="8" width="7.86666666666667" customWidth="1"/>
    <col min="9" max="9" width="15.6666666666667" customWidth="1"/>
    <col min="10" max="10" width="12.4666666666667" customWidth="1"/>
    <col min="11" max="11" width="8.33333333333333" customWidth="1"/>
    <col min="14" max="14" width="12.5333333333333" customWidth="1"/>
  </cols>
  <sheetData>
    <row r="1" ht="26.45" customHeight="1" spans="1:12">
      <c r="A1" s="2" t="str">
        <f>目录!C23</f>
        <v>存货——产成品/发出商品/库存商品评估明细表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目录!$E23&amp;目录!$F23</f>
        <v>表3-9-4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9"/>
      <c r="K5" s="9"/>
      <c r="L5" s="37"/>
    </row>
    <row r="6" s="1" customFormat="1" ht="12.4" spans="1:15">
      <c r="A6" s="10" t="s">
        <v>282</v>
      </c>
      <c r="B6" s="11" t="s">
        <v>323</v>
      </c>
      <c r="C6" s="11" t="s">
        <v>317</v>
      </c>
      <c r="D6" s="11" t="s">
        <v>318</v>
      </c>
      <c r="E6" s="12" t="s">
        <v>319</v>
      </c>
      <c r="F6" s="12" t="s">
        <v>217</v>
      </c>
      <c r="G6" s="13" t="s">
        <v>319</v>
      </c>
      <c r="H6" s="134" t="s">
        <v>318</v>
      </c>
      <c r="I6" s="134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5"/>
      <c r="D7" s="135"/>
      <c r="E7" s="136"/>
      <c r="F7" s="19"/>
      <c r="G7" s="20"/>
      <c r="H7" s="137"/>
      <c r="I7" s="137"/>
      <c r="J7" s="21">
        <f>IF(基本信息!$C$4&lt;&gt;"B","",I7-F7)</f>
        <v>0</v>
      </c>
      <c r="K7" s="40">
        <f>IF(基本信息!$C$4&lt;&gt;"B","",IF(F7=0,0,ROUND(J7/ABS(F7),4)))</f>
        <v>0</v>
      </c>
      <c r="L7" s="145"/>
      <c r="N7" s="42"/>
    </row>
    <row r="8" spans="1:14">
      <c r="A8" s="15">
        <f>A7+1</f>
        <v>2</v>
      </c>
      <c r="B8" s="291"/>
      <c r="C8" s="25"/>
      <c r="D8" s="135"/>
      <c r="E8" s="136"/>
      <c r="F8" s="19"/>
      <c r="G8" s="20"/>
      <c r="H8" s="137"/>
      <c r="I8" s="137"/>
      <c r="J8" s="21"/>
      <c r="K8" s="40"/>
      <c r="L8" s="145"/>
      <c r="N8" s="42"/>
    </row>
    <row r="9" spans="1:14">
      <c r="A9" s="15">
        <f t="shared" ref="A9:A16" si="0">A8+1</f>
        <v>3</v>
      </c>
      <c r="B9" s="291"/>
      <c r="C9" s="25"/>
      <c r="D9" s="135"/>
      <c r="E9" s="136"/>
      <c r="F9" s="19"/>
      <c r="G9" s="20"/>
      <c r="H9" s="137"/>
      <c r="I9" s="137"/>
      <c r="J9" s="21"/>
      <c r="K9" s="21"/>
      <c r="L9" s="145"/>
      <c r="N9" s="42"/>
    </row>
    <row r="10" spans="1:14">
      <c r="A10" s="15">
        <f t="shared" si="0"/>
        <v>4</v>
      </c>
      <c r="B10" s="291"/>
      <c r="C10" s="25"/>
      <c r="D10" s="135"/>
      <c r="E10" s="136"/>
      <c r="F10" s="19"/>
      <c r="G10" s="20"/>
      <c r="H10" s="137"/>
      <c r="I10" s="137"/>
      <c r="J10" s="21"/>
      <c r="K10" s="21"/>
      <c r="L10" s="145"/>
      <c r="N10" s="42"/>
    </row>
    <row r="11" spans="1:14">
      <c r="A11" s="15">
        <f t="shared" si="0"/>
        <v>5</v>
      </c>
      <c r="B11" s="291"/>
      <c r="C11" s="25"/>
      <c r="D11" s="135"/>
      <c r="E11" s="136"/>
      <c r="F11" s="19"/>
      <c r="G11" s="20"/>
      <c r="H11" s="137"/>
      <c r="I11" s="137"/>
      <c r="J11" s="21"/>
      <c r="K11" s="21"/>
      <c r="L11" s="145"/>
      <c r="N11" s="42"/>
    </row>
    <row r="12" spans="1:14">
      <c r="A12" s="15">
        <f t="shared" si="0"/>
        <v>6</v>
      </c>
      <c r="B12" s="291"/>
      <c r="C12" s="25"/>
      <c r="D12" s="135"/>
      <c r="E12" s="136"/>
      <c r="F12" s="19"/>
      <c r="G12" s="20"/>
      <c r="H12" s="137"/>
      <c r="I12" s="137"/>
      <c r="J12" s="21"/>
      <c r="K12" s="21"/>
      <c r="L12" s="145"/>
      <c r="N12" s="42"/>
    </row>
    <row r="13" spans="1:14">
      <c r="A13" s="15">
        <f t="shared" si="0"/>
        <v>7</v>
      </c>
      <c r="B13" s="291"/>
      <c r="C13" s="25"/>
      <c r="D13" s="135"/>
      <c r="E13" s="136"/>
      <c r="F13" s="19"/>
      <c r="G13" s="20"/>
      <c r="H13" s="137"/>
      <c r="I13" s="137"/>
      <c r="J13" s="21"/>
      <c r="K13" s="21"/>
      <c r="L13" s="145"/>
      <c r="N13" s="42"/>
    </row>
    <row r="14" spans="1:14">
      <c r="A14" s="15">
        <f t="shared" si="0"/>
        <v>8</v>
      </c>
      <c r="B14" s="291"/>
      <c r="C14" s="25"/>
      <c r="D14" s="135"/>
      <c r="E14" s="136"/>
      <c r="F14" s="19"/>
      <c r="G14" s="20"/>
      <c r="H14" s="137"/>
      <c r="I14" s="137"/>
      <c r="J14" s="21"/>
      <c r="K14" s="21"/>
      <c r="L14" s="145"/>
      <c r="N14" s="42"/>
    </row>
    <row r="15" spans="1:14">
      <c r="A15" s="15">
        <f t="shared" si="0"/>
        <v>9</v>
      </c>
      <c r="B15" s="291"/>
      <c r="C15" s="25"/>
      <c r="D15" s="135"/>
      <c r="E15" s="136"/>
      <c r="F15" s="19"/>
      <c r="G15" s="20"/>
      <c r="H15" s="137"/>
      <c r="I15" s="137"/>
      <c r="J15" s="21"/>
      <c r="K15" s="21"/>
      <c r="L15" s="145"/>
      <c r="N15" s="42"/>
    </row>
    <row r="16" spans="1:14">
      <c r="A16" s="15">
        <f t="shared" si="0"/>
        <v>10</v>
      </c>
      <c r="B16" s="291"/>
      <c r="C16" s="25"/>
      <c r="D16" s="135"/>
      <c r="E16" s="136"/>
      <c r="F16" s="19"/>
      <c r="G16" s="20"/>
      <c r="H16" s="137"/>
      <c r="I16" s="137"/>
      <c r="J16" s="21"/>
      <c r="K16" s="21"/>
      <c r="L16" s="145"/>
      <c r="N16" s="42"/>
    </row>
    <row r="17" spans="1:14">
      <c r="A17" s="15"/>
      <c r="B17" s="291"/>
      <c r="C17" s="25"/>
      <c r="D17" s="135"/>
      <c r="E17" s="136"/>
      <c r="F17" s="19"/>
      <c r="G17" s="20"/>
      <c r="H17" s="137"/>
      <c r="I17" s="137"/>
      <c r="J17" s="21"/>
      <c r="K17" s="21"/>
      <c r="L17" s="145"/>
      <c r="N17" s="42"/>
    </row>
    <row r="18" spans="1:14">
      <c r="A18" s="15"/>
      <c r="B18" s="18" t="s">
        <v>300</v>
      </c>
      <c r="C18" s="328"/>
      <c r="D18" s="18"/>
      <c r="E18" s="331"/>
      <c r="F18" s="19">
        <f>ROUND(SUM(F7:F17),2)</f>
        <v>0</v>
      </c>
      <c r="G18" s="20"/>
      <c r="H18" s="137"/>
      <c r="I18" s="137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IF(基本信息!$C$4&lt;&gt;"B","",IF(F18=0,0,ROUND(J18/ABS(F18),4)))</f>
        <v>0</v>
      </c>
      <c r="L18" s="145"/>
      <c r="N18" s="42"/>
    </row>
    <row r="19" spans="1:14">
      <c r="A19" s="26"/>
      <c r="B19" s="140" t="s">
        <v>320</v>
      </c>
      <c r="C19" s="67"/>
      <c r="D19" s="23"/>
      <c r="E19" s="332"/>
      <c r="F19" s="19"/>
      <c r="G19" s="20"/>
      <c r="H19" s="137"/>
      <c r="I19" s="137"/>
      <c r="J19" s="21">
        <f>IF(基本信息!$C$4&lt;&gt;"B","",I19-F19)</f>
        <v>0</v>
      </c>
      <c r="K19" s="40">
        <f>IF(基本信息!$C$4&lt;&gt;"B","",IF(F19=0,0,ROUND(J19/ABS(F19),4)))</f>
        <v>0</v>
      </c>
      <c r="L19" s="61"/>
      <c r="N19" s="42"/>
    </row>
    <row r="20" spans="1:15">
      <c r="A20" s="27"/>
      <c r="B20" s="28" t="s">
        <v>302</v>
      </c>
      <c r="C20" s="329"/>
      <c r="D20" s="28"/>
      <c r="E20" s="333"/>
      <c r="F20" s="30">
        <f>ROUND(SUM(F18,-F19),2)</f>
        <v>0</v>
      </c>
      <c r="G20" s="31"/>
      <c r="H20" s="144"/>
      <c r="I20" s="144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IF(基本信息!$C$4&lt;&gt;"B","",IF(F20=0,0,ROUND(J20/ABS(F20),4)))</f>
        <v>0</v>
      </c>
      <c r="L20" s="101"/>
      <c r="N20" s="45"/>
      <c r="O20" s="46" t="str">
        <f>IF(F20-N20=0,"OK","F")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33"/>
      <c r="K22" s="33"/>
      <c r="L22" s="47" t="str">
        <f>IF(基本信息!$C$4="B","评估人员:"&amp;基本信息!C38,"")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  <c r="K23" s="33"/>
      <c r="L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3" width="6.13333333333333" customWidth="1"/>
    <col min="4" max="5" width="7.53333333333333" customWidth="1"/>
    <col min="6" max="6" width="15.6666666666667" customWidth="1"/>
    <col min="7" max="7" width="8.13333333333333" customWidth="1"/>
    <col min="8" max="8" width="7.86666666666667" customWidth="1"/>
    <col min="9" max="9" width="15.6666666666667" customWidth="1"/>
    <col min="10" max="10" width="12.4666666666667" customWidth="1"/>
    <col min="11" max="11" width="8.33333333333333" customWidth="1"/>
    <col min="14" max="14" width="12.5333333333333" customWidth="1"/>
  </cols>
  <sheetData>
    <row r="1" ht="26.45" customHeight="1" spans="1:12">
      <c r="A1" s="2" t="str">
        <f>目录!C24</f>
        <v>存货——委托加工物资评估明细表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目录!$E24&amp;目录!$F24</f>
        <v>表3-9-5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9"/>
      <c r="K5" s="9"/>
      <c r="L5" s="37"/>
    </row>
    <row r="6" s="1" customFormat="1" ht="12.4" spans="1:15">
      <c r="A6" s="10" t="s">
        <v>282</v>
      </c>
      <c r="B6" s="11" t="s">
        <v>324</v>
      </c>
      <c r="C6" s="11" t="s">
        <v>317</v>
      </c>
      <c r="D6" s="11" t="s">
        <v>318</v>
      </c>
      <c r="E6" s="12" t="s">
        <v>319</v>
      </c>
      <c r="F6" s="12" t="s">
        <v>217</v>
      </c>
      <c r="G6" s="13" t="s">
        <v>319</v>
      </c>
      <c r="H6" s="134" t="s">
        <v>318</v>
      </c>
      <c r="I6" s="134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5"/>
      <c r="D7" s="135"/>
      <c r="E7" s="136"/>
      <c r="F7" s="19"/>
      <c r="G7" s="20"/>
      <c r="H7" s="137"/>
      <c r="I7" s="137"/>
      <c r="J7" s="21">
        <f>IF(基本信息!$C$4&lt;&gt;"B","",I7-F7)</f>
        <v>0</v>
      </c>
      <c r="K7" s="40">
        <f>IF(基本信息!$C$4&lt;&gt;"B","",IF(F7=0,0,ROUND(J7/ABS(F7),4)))</f>
        <v>0</v>
      </c>
      <c r="L7" s="145"/>
      <c r="N7" s="42"/>
    </row>
    <row r="8" spans="1:14">
      <c r="A8" s="15">
        <f>A7+1</f>
        <v>2</v>
      </c>
      <c r="B8" s="291"/>
      <c r="C8" s="25"/>
      <c r="D8" s="135"/>
      <c r="E8" s="136"/>
      <c r="F8" s="19"/>
      <c r="G8" s="20"/>
      <c r="H8" s="137"/>
      <c r="I8" s="137"/>
      <c r="J8" s="21"/>
      <c r="K8" s="40"/>
      <c r="L8" s="145"/>
      <c r="N8" s="42"/>
    </row>
    <row r="9" spans="1:14">
      <c r="A9" s="15">
        <f t="shared" ref="A9:A16" si="0">A8+1</f>
        <v>3</v>
      </c>
      <c r="B9" s="291"/>
      <c r="C9" s="25"/>
      <c r="D9" s="135"/>
      <c r="E9" s="136"/>
      <c r="F9" s="19"/>
      <c r="G9" s="20"/>
      <c r="H9" s="137"/>
      <c r="I9" s="137"/>
      <c r="J9" s="21"/>
      <c r="K9" s="21"/>
      <c r="L9" s="145"/>
      <c r="N9" s="42"/>
    </row>
    <row r="10" spans="1:14">
      <c r="A10" s="15">
        <f t="shared" si="0"/>
        <v>4</v>
      </c>
      <c r="B10" s="291"/>
      <c r="C10" s="25"/>
      <c r="D10" s="135"/>
      <c r="E10" s="136"/>
      <c r="F10" s="19"/>
      <c r="G10" s="20"/>
      <c r="H10" s="137"/>
      <c r="I10" s="137"/>
      <c r="J10" s="21"/>
      <c r="K10" s="21"/>
      <c r="L10" s="145"/>
      <c r="N10" s="42"/>
    </row>
    <row r="11" spans="1:14">
      <c r="A11" s="15">
        <f t="shared" si="0"/>
        <v>5</v>
      </c>
      <c r="B11" s="291"/>
      <c r="C11" s="25"/>
      <c r="D11" s="135"/>
      <c r="E11" s="136"/>
      <c r="F11" s="19"/>
      <c r="G11" s="20"/>
      <c r="H11" s="137"/>
      <c r="I11" s="137"/>
      <c r="J11" s="21"/>
      <c r="K11" s="21"/>
      <c r="L11" s="145"/>
      <c r="N11" s="42"/>
    </row>
    <row r="12" spans="1:14">
      <c r="A12" s="15">
        <f t="shared" si="0"/>
        <v>6</v>
      </c>
      <c r="B12" s="291"/>
      <c r="C12" s="25"/>
      <c r="D12" s="135"/>
      <c r="E12" s="136"/>
      <c r="F12" s="19"/>
      <c r="G12" s="20"/>
      <c r="H12" s="137"/>
      <c r="I12" s="137"/>
      <c r="J12" s="21"/>
      <c r="K12" s="21"/>
      <c r="L12" s="145"/>
      <c r="N12" s="42"/>
    </row>
    <row r="13" spans="1:14">
      <c r="A13" s="15">
        <f t="shared" si="0"/>
        <v>7</v>
      </c>
      <c r="B13" s="291"/>
      <c r="C13" s="25"/>
      <c r="D13" s="135"/>
      <c r="E13" s="136"/>
      <c r="F13" s="19"/>
      <c r="G13" s="20"/>
      <c r="H13" s="137"/>
      <c r="I13" s="137"/>
      <c r="J13" s="21"/>
      <c r="K13" s="21"/>
      <c r="L13" s="145"/>
      <c r="N13" s="42"/>
    </row>
    <row r="14" spans="1:14">
      <c r="A14" s="15">
        <f t="shared" si="0"/>
        <v>8</v>
      </c>
      <c r="B14" s="291"/>
      <c r="C14" s="25"/>
      <c r="D14" s="135"/>
      <c r="E14" s="136"/>
      <c r="F14" s="19"/>
      <c r="G14" s="20"/>
      <c r="H14" s="137"/>
      <c r="I14" s="137"/>
      <c r="J14" s="21"/>
      <c r="K14" s="21"/>
      <c r="L14" s="145"/>
      <c r="N14" s="42"/>
    </row>
    <row r="15" spans="1:14">
      <c r="A15" s="15">
        <f t="shared" si="0"/>
        <v>9</v>
      </c>
      <c r="B15" s="291"/>
      <c r="C15" s="25"/>
      <c r="D15" s="135"/>
      <c r="E15" s="136"/>
      <c r="F15" s="19"/>
      <c r="G15" s="20"/>
      <c r="H15" s="137"/>
      <c r="I15" s="137"/>
      <c r="J15" s="21"/>
      <c r="K15" s="21"/>
      <c r="L15" s="145"/>
      <c r="N15" s="42"/>
    </row>
    <row r="16" spans="1:14">
      <c r="A16" s="15">
        <f t="shared" si="0"/>
        <v>10</v>
      </c>
      <c r="B16" s="291"/>
      <c r="C16" s="25"/>
      <c r="D16" s="135"/>
      <c r="E16" s="136"/>
      <c r="F16" s="19"/>
      <c r="G16" s="20"/>
      <c r="H16" s="137"/>
      <c r="I16" s="137"/>
      <c r="J16" s="21"/>
      <c r="K16" s="21"/>
      <c r="L16" s="145"/>
      <c r="N16" s="42"/>
    </row>
    <row r="17" spans="1:14">
      <c r="A17" s="15"/>
      <c r="B17" s="291"/>
      <c r="C17" s="25"/>
      <c r="D17" s="135"/>
      <c r="E17" s="136"/>
      <c r="F17" s="19"/>
      <c r="G17" s="20"/>
      <c r="H17" s="137"/>
      <c r="I17" s="137"/>
      <c r="J17" s="21"/>
      <c r="K17" s="21"/>
      <c r="L17" s="145"/>
      <c r="N17" s="42"/>
    </row>
    <row r="18" spans="1:14">
      <c r="A18" s="15"/>
      <c r="B18" s="18" t="s">
        <v>300</v>
      </c>
      <c r="C18" s="328"/>
      <c r="D18" s="18"/>
      <c r="E18" s="331"/>
      <c r="F18" s="19">
        <f>ROUND(SUM(F7:F17),2)</f>
        <v>0</v>
      </c>
      <c r="G18" s="20"/>
      <c r="H18" s="137"/>
      <c r="I18" s="137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IF(基本信息!$C$4&lt;&gt;"B","",IF(F18=0,0,ROUND(J18/ABS(F18),4)))</f>
        <v>0</v>
      </c>
      <c r="L18" s="145"/>
      <c r="N18" s="42"/>
    </row>
    <row r="19" spans="1:14">
      <c r="A19" s="26"/>
      <c r="B19" s="140" t="s">
        <v>320</v>
      </c>
      <c r="C19" s="67"/>
      <c r="D19" s="23"/>
      <c r="E19" s="332"/>
      <c r="F19" s="19"/>
      <c r="G19" s="20"/>
      <c r="H19" s="137"/>
      <c r="I19" s="137"/>
      <c r="J19" s="21">
        <f>IF(基本信息!$C$4&lt;&gt;"B","",I19-F19)</f>
        <v>0</v>
      </c>
      <c r="K19" s="40">
        <f>IF(基本信息!$C$4&lt;&gt;"B","",IF(F19=0,0,ROUND(J19/ABS(F19),4)))</f>
        <v>0</v>
      </c>
      <c r="L19" s="61"/>
      <c r="N19" s="42"/>
    </row>
    <row r="20" spans="1:15">
      <c r="A20" s="27"/>
      <c r="B20" s="28" t="s">
        <v>302</v>
      </c>
      <c r="C20" s="329"/>
      <c r="D20" s="28"/>
      <c r="E20" s="333"/>
      <c r="F20" s="30">
        <f>ROUND(SUM(F18,-F19),2)</f>
        <v>0</v>
      </c>
      <c r="G20" s="31"/>
      <c r="H20" s="144"/>
      <c r="I20" s="144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IF(基本信息!$C$4&lt;&gt;"B","",IF(F20=0,0,ROUND(J20/ABS(F20),4)))</f>
        <v>0</v>
      </c>
      <c r="L20" s="101"/>
      <c r="N20" s="45"/>
      <c r="O20" s="46" t="str">
        <f>IF(F20-N20=0,"OK","F")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33"/>
      <c r="K22" s="33"/>
      <c r="L22" s="47" t="str">
        <f>IF(基本信息!$C$4="B","评估人员:"&amp;基本信息!C39,"")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  <c r="K23" s="33"/>
      <c r="L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6.8666666666667" customWidth="1"/>
    <col min="3" max="3" width="6.13333333333333" customWidth="1"/>
    <col min="4" max="5" width="7.53333333333333" customWidth="1"/>
    <col min="6" max="6" width="15.6666666666667" customWidth="1"/>
    <col min="7" max="7" width="8.13333333333333" customWidth="1"/>
    <col min="8" max="8" width="7.86666666666667" customWidth="1"/>
    <col min="9" max="9" width="15.6666666666667" customWidth="1"/>
    <col min="10" max="10" width="12.4666666666667" customWidth="1"/>
    <col min="11" max="11" width="8.33333333333333" customWidth="1"/>
    <col min="14" max="14" width="12.5333333333333" customWidth="1"/>
  </cols>
  <sheetData>
    <row r="1" ht="26.45" customHeight="1" spans="1:12">
      <c r="A1" s="2" t="str">
        <f>目录!C25</f>
        <v>存货——包装物和低值易耗品/周转材料评估明细表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目录!$E25&amp;目录!$F25</f>
        <v>表3-9-6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9"/>
      <c r="K5" s="9"/>
      <c r="L5" s="37"/>
    </row>
    <row r="6" s="1" customFormat="1" ht="12.4" spans="1:15">
      <c r="A6" s="10" t="s">
        <v>282</v>
      </c>
      <c r="B6" s="11" t="s">
        <v>325</v>
      </c>
      <c r="C6" s="11" t="s">
        <v>317</v>
      </c>
      <c r="D6" s="11" t="s">
        <v>318</v>
      </c>
      <c r="E6" s="12" t="s">
        <v>319</v>
      </c>
      <c r="F6" s="12" t="s">
        <v>217</v>
      </c>
      <c r="G6" s="13" t="s">
        <v>319</v>
      </c>
      <c r="H6" s="134" t="s">
        <v>318</v>
      </c>
      <c r="I6" s="134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5"/>
      <c r="D7" s="135"/>
      <c r="E7" s="136"/>
      <c r="F7" s="19"/>
      <c r="G7" s="20"/>
      <c r="H7" s="137"/>
      <c r="I7" s="137"/>
      <c r="J7" s="21">
        <f>IF(基本信息!$C$4&lt;&gt;"B","",I7-F7)</f>
        <v>0</v>
      </c>
      <c r="K7" s="40">
        <f>IF(基本信息!$C$4&lt;&gt;"B","",IF(F7=0,0,ROUND(J7/ABS(F7),4)))</f>
        <v>0</v>
      </c>
      <c r="L7" s="145"/>
      <c r="N7" s="42"/>
    </row>
    <row r="8" spans="1:14">
      <c r="A8" s="15">
        <f>A7+1</f>
        <v>2</v>
      </c>
      <c r="B8" s="291"/>
      <c r="C8" s="25"/>
      <c r="D8" s="135"/>
      <c r="E8" s="136"/>
      <c r="F8" s="19"/>
      <c r="G8" s="20"/>
      <c r="H8" s="137"/>
      <c r="I8" s="137"/>
      <c r="J8" s="21"/>
      <c r="K8" s="40"/>
      <c r="L8" s="145"/>
      <c r="N8" s="42"/>
    </row>
    <row r="9" spans="1:14">
      <c r="A9" s="15">
        <f t="shared" ref="A9:A16" si="0">A8+1</f>
        <v>3</v>
      </c>
      <c r="B9" s="291"/>
      <c r="C9" s="25"/>
      <c r="D9" s="135"/>
      <c r="E9" s="136"/>
      <c r="F9" s="19"/>
      <c r="G9" s="20"/>
      <c r="H9" s="137"/>
      <c r="I9" s="137"/>
      <c r="J9" s="21"/>
      <c r="K9" s="21"/>
      <c r="L9" s="145"/>
      <c r="N9" s="42"/>
    </row>
    <row r="10" spans="1:14">
      <c r="A10" s="15">
        <f t="shared" si="0"/>
        <v>4</v>
      </c>
      <c r="B10" s="291"/>
      <c r="C10" s="25"/>
      <c r="D10" s="135"/>
      <c r="E10" s="136"/>
      <c r="F10" s="19"/>
      <c r="G10" s="20"/>
      <c r="H10" s="137"/>
      <c r="I10" s="137"/>
      <c r="J10" s="21"/>
      <c r="K10" s="21"/>
      <c r="L10" s="145"/>
      <c r="N10" s="42"/>
    </row>
    <row r="11" spans="1:14">
      <c r="A11" s="15">
        <f t="shared" si="0"/>
        <v>5</v>
      </c>
      <c r="B11" s="291"/>
      <c r="C11" s="25"/>
      <c r="D11" s="135"/>
      <c r="E11" s="136"/>
      <c r="F11" s="19"/>
      <c r="G11" s="20"/>
      <c r="H11" s="137"/>
      <c r="I11" s="137"/>
      <c r="J11" s="21"/>
      <c r="K11" s="21"/>
      <c r="L11" s="145"/>
      <c r="N11" s="42"/>
    </row>
    <row r="12" spans="1:14">
      <c r="A12" s="15">
        <f t="shared" si="0"/>
        <v>6</v>
      </c>
      <c r="B12" s="291"/>
      <c r="C12" s="25"/>
      <c r="D12" s="135"/>
      <c r="E12" s="136"/>
      <c r="F12" s="19"/>
      <c r="G12" s="20"/>
      <c r="H12" s="137"/>
      <c r="I12" s="137"/>
      <c r="J12" s="21"/>
      <c r="K12" s="21"/>
      <c r="L12" s="145"/>
      <c r="N12" s="42"/>
    </row>
    <row r="13" spans="1:14">
      <c r="A13" s="15">
        <f t="shared" si="0"/>
        <v>7</v>
      </c>
      <c r="B13" s="291"/>
      <c r="C13" s="25"/>
      <c r="D13" s="135"/>
      <c r="E13" s="136"/>
      <c r="F13" s="19"/>
      <c r="G13" s="20"/>
      <c r="H13" s="137"/>
      <c r="I13" s="137"/>
      <c r="J13" s="21"/>
      <c r="K13" s="21"/>
      <c r="L13" s="145"/>
      <c r="N13" s="42"/>
    </row>
    <row r="14" spans="1:14">
      <c r="A14" s="15">
        <f t="shared" si="0"/>
        <v>8</v>
      </c>
      <c r="B14" s="291"/>
      <c r="C14" s="25"/>
      <c r="D14" s="135"/>
      <c r="E14" s="136"/>
      <c r="F14" s="19"/>
      <c r="G14" s="20"/>
      <c r="H14" s="137"/>
      <c r="I14" s="137"/>
      <c r="J14" s="21"/>
      <c r="K14" s="21"/>
      <c r="L14" s="145"/>
      <c r="N14" s="42"/>
    </row>
    <row r="15" spans="1:14">
      <c r="A15" s="15">
        <f t="shared" si="0"/>
        <v>9</v>
      </c>
      <c r="B15" s="291"/>
      <c r="C15" s="25"/>
      <c r="D15" s="135"/>
      <c r="E15" s="136"/>
      <c r="F15" s="19"/>
      <c r="G15" s="20"/>
      <c r="H15" s="137"/>
      <c r="I15" s="137"/>
      <c r="J15" s="21"/>
      <c r="K15" s="21"/>
      <c r="L15" s="145"/>
      <c r="N15" s="42"/>
    </row>
    <row r="16" spans="1:14">
      <c r="A16" s="15">
        <f t="shared" si="0"/>
        <v>10</v>
      </c>
      <c r="B16" s="291"/>
      <c r="C16" s="25"/>
      <c r="D16" s="135"/>
      <c r="E16" s="136"/>
      <c r="F16" s="19"/>
      <c r="G16" s="20"/>
      <c r="H16" s="137"/>
      <c r="I16" s="137"/>
      <c r="J16" s="21"/>
      <c r="K16" s="21"/>
      <c r="L16" s="145"/>
      <c r="N16" s="42"/>
    </row>
    <row r="17" spans="1:14">
      <c r="A17" s="15"/>
      <c r="B17" s="291"/>
      <c r="C17" s="25"/>
      <c r="D17" s="135"/>
      <c r="E17" s="136"/>
      <c r="F17" s="19"/>
      <c r="G17" s="20"/>
      <c r="H17" s="137"/>
      <c r="I17" s="137"/>
      <c r="J17" s="21"/>
      <c r="K17" s="21"/>
      <c r="L17" s="145"/>
      <c r="N17" s="42"/>
    </row>
    <row r="18" spans="1:14">
      <c r="A18" s="15"/>
      <c r="B18" s="18" t="s">
        <v>300</v>
      </c>
      <c r="C18" s="328"/>
      <c r="D18" s="18"/>
      <c r="E18" s="331"/>
      <c r="F18" s="19">
        <f>ROUND(SUM(F7:F17),2)</f>
        <v>0</v>
      </c>
      <c r="G18" s="20"/>
      <c r="H18" s="137"/>
      <c r="I18" s="137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IF(基本信息!$C$4&lt;&gt;"B","",IF(F18=0,0,ROUND(J18/ABS(F18),4)))</f>
        <v>0</v>
      </c>
      <c r="L18" s="145"/>
      <c r="N18" s="42"/>
    </row>
    <row r="19" spans="1:14">
      <c r="A19" s="26"/>
      <c r="B19" s="140" t="s">
        <v>320</v>
      </c>
      <c r="C19" s="67"/>
      <c r="D19" s="23"/>
      <c r="E19" s="332"/>
      <c r="F19" s="19"/>
      <c r="G19" s="20"/>
      <c r="H19" s="137"/>
      <c r="I19" s="137"/>
      <c r="J19" s="21">
        <f>IF(基本信息!$C$4&lt;&gt;"B","",I19-F19)</f>
        <v>0</v>
      </c>
      <c r="K19" s="40">
        <f>IF(基本信息!$C$4&lt;&gt;"B","",IF(F19=0,0,ROUND(J19/ABS(F19),4)))</f>
        <v>0</v>
      </c>
      <c r="L19" s="61"/>
      <c r="N19" s="42"/>
    </row>
    <row r="20" spans="1:15">
      <c r="A20" s="27"/>
      <c r="B20" s="28" t="s">
        <v>302</v>
      </c>
      <c r="C20" s="329"/>
      <c r="D20" s="28"/>
      <c r="E20" s="333"/>
      <c r="F20" s="30">
        <f>ROUND(SUM(F18,-F19),2)</f>
        <v>0</v>
      </c>
      <c r="G20" s="31"/>
      <c r="H20" s="144"/>
      <c r="I20" s="144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IF(基本信息!$C$4&lt;&gt;"B","",IF(F20=0,0,ROUND(J20/ABS(F20),4)))</f>
        <v>0</v>
      </c>
      <c r="L20" s="101"/>
      <c r="N20" s="45"/>
      <c r="O20" s="46" t="str">
        <f>IF(F20-N20=0,"OK","F")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33"/>
      <c r="K22" s="33"/>
      <c r="L22" s="47" t="str">
        <f>IF(基本信息!$C$4="B","评估人员:"&amp;基本信息!C40,"")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  <c r="K23" s="33"/>
      <c r="L23" s="33"/>
    </row>
  </sheetData>
  <printOptions horizontalCentered="1"/>
  <pageMargins left="0.236220472440945" right="0.236220472440945" top="0.748031496062992" bottom="0.551181102362205" header="0.31496062992126" footer="0.31496062992126"/>
  <pageSetup paperSize="9" scale="99" fitToHeight="0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4" width="9.53333333333333" customWidth="1"/>
    <col min="5" max="5" width="7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目录!C26</f>
        <v>合同资产评估明细表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目录!$E26&amp;目录!$F26</f>
        <v>表3-10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326</v>
      </c>
      <c r="C6" s="11" t="s">
        <v>327</v>
      </c>
      <c r="D6" s="11" t="s">
        <v>305</v>
      </c>
      <c r="E6" s="11" t="s">
        <v>0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18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18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18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18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18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18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18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18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18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18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18"/>
      <c r="F17" s="19"/>
      <c r="G17" s="20"/>
      <c r="H17" s="21"/>
      <c r="I17" s="21"/>
      <c r="J17" s="145"/>
      <c r="L17" s="42"/>
    </row>
    <row r="18" spans="1:12">
      <c r="A18" s="15"/>
      <c r="B18" s="322"/>
      <c r="C18" s="291"/>
      <c r="D18" s="328"/>
      <c r="E18" s="18"/>
      <c r="F18" s="330"/>
      <c r="G18" s="323"/>
      <c r="H18" s="324"/>
      <c r="I18" s="326"/>
      <c r="J18" s="145"/>
      <c r="L18" s="42"/>
    </row>
    <row r="19" spans="1:12">
      <c r="A19" s="26"/>
      <c r="B19" s="325"/>
      <c r="C19" s="24"/>
      <c r="D19" s="67"/>
      <c r="E19" s="23"/>
      <c r="F19" s="19"/>
      <c r="G19" s="20"/>
      <c r="H19" s="21"/>
      <c r="I19" s="40"/>
      <c r="J19" s="61"/>
      <c r="L19" s="42"/>
    </row>
    <row r="20" spans="1:13">
      <c r="A20" s="27"/>
      <c r="B20" s="28" t="s">
        <v>302</v>
      </c>
      <c r="C20" s="28"/>
      <c r="D20" s="329"/>
      <c r="E20" s="28"/>
      <c r="F20" s="30">
        <f>ROUND(SUM(F7:F19),2)</f>
        <v>0</v>
      </c>
      <c r="G20" s="31">
        <f>IF(基本信息!$C$4&lt;&gt;"B","",ROUND(SUM(G7:G19),2))</f>
        <v>0</v>
      </c>
      <c r="H20" s="32">
        <f>IF(基本信息!$C$4&lt;&gt;"B","",ROUND(SUM(H7:H19),2))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IF(基本信息!$C$4="B","评估人员:"&amp;基本信息!C41,"")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showGridLines="0" view="pageBreakPreview" zoomScaleNormal="100" workbookViewId="0">
      <pane xSplit="7" ySplit="6" topLeftCell="H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6.8666666666667" customWidth="1"/>
    <col min="3" max="4" width="15.6666666666667" customWidth="1"/>
    <col min="5" max="5" width="12.4666666666667" customWidth="1"/>
    <col min="6" max="6" width="8.33333333333333" customWidth="1"/>
    <col min="9" max="9" width="12.5333333333333" customWidth="1"/>
  </cols>
  <sheetData>
    <row r="1" ht="26.45" customHeight="1" spans="1:7">
      <c r="A1" s="2" t="str">
        <f>目录!C27</f>
        <v>持有待售资产评估明细表</v>
      </c>
      <c r="B1" s="3"/>
      <c r="C1" s="3"/>
      <c r="D1" s="3"/>
      <c r="E1" s="3"/>
      <c r="F1" s="3"/>
      <c r="G1" s="3"/>
    </row>
    <row r="2" spans="1:7">
      <c r="A2" s="4" t="str">
        <f>封面!D13</f>
        <v>评估基准日:2026年2月10日</v>
      </c>
      <c r="B2" s="3"/>
      <c r="C2" s="3"/>
      <c r="D2" s="3"/>
      <c r="E2" s="3"/>
      <c r="F2" s="3"/>
      <c r="G2" s="3"/>
    </row>
    <row r="3" spans="1:7">
      <c r="A3" s="5"/>
      <c r="B3" s="5"/>
      <c r="C3" s="5"/>
      <c r="D3" s="5"/>
      <c r="E3" s="5"/>
      <c r="F3" s="36"/>
      <c r="G3" s="36" t="str">
        <f>目录!$E27&amp;目录!$F27</f>
        <v>表3-11</v>
      </c>
    </row>
    <row r="4" spans="1:7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36" t="s">
        <v>214</v>
      </c>
    </row>
    <row r="5" ht="14.95" spans="1:7">
      <c r="A5" s="6" t="s">
        <v>215</v>
      </c>
      <c r="B5" s="7"/>
      <c r="C5" s="7"/>
      <c r="D5" s="8" t="s">
        <v>216</v>
      </c>
      <c r="E5" s="9"/>
      <c r="F5" s="9"/>
      <c r="G5" s="37"/>
    </row>
    <row r="6" s="1" customFormat="1" ht="12.4" spans="1:10">
      <c r="A6" s="10" t="s">
        <v>282</v>
      </c>
      <c r="B6" s="11" t="s">
        <v>328</v>
      </c>
      <c r="C6" s="12" t="s">
        <v>217</v>
      </c>
      <c r="D6" s="13" t="s">
        <v>203</v>
      </c>
      <c r="E6" s="14" t="s">
        <v>204</v>
      </c>
      <c r="F6" s="14" t="s">
        <v>205</v>
      </c>
      <c r="G6" s="38" t="s">
        <v>285</v>
      </c>
      <c r="I6" s="39" t="s">
        <v>218</v>
      </c>
      <c r="J6" s="39" t="s">
        <v>219</v>
      </c>
    </row>
    <row r="7" spans="1:9">
      <c r="A7" s="15">
        <v>1</v>
      </c>
      <c r="B7" s="291"/>
      <c r="C7" s="19"/>
      <c r="D7" s="20"/>
      <c r="E7" s="21">
        <f>IF(基本信息!$C$4&lt;&gt;"B","",D7-C7)</f>
        <v>0</v>
      </c>
      <c r="F7" s="40">
        <f>IF(基本信息!$C$4&lt;&gt;"B","",IF(C7=0,0,ROUND(E7/ABS(C7),4)))</f>
        <v>0</v>
      </c>
      <c r="G7" s="145"/>
      <c r="I7" s="42"/>
    </row>
    <row r="8" spans="1:9">
      <c r="A8" s="15">
        <f>A7+1</f>
        <v>2</v>
      </c>
      <c r="B8" s="291"/>
      <c r="C8" s="19"/>
      <c r="D8" s="20"/>
      <c r="E8" s="21"/>
      <c r="F8" s="40"/>
      <c r="G8" s="145"/>
      <c r="I8" s="42"/>
    </row>
    <row r="9" spans="1:9">
      <c r="A9" s="15">
        <f t="shared" ref="A9:A16" si="0">A8+1</f>
        <v>3</v>
      </c>
      <c r="B9" s="291"/>
      <c r="C9" s="19"/>
      <c r="D9" s="20"/>
      <c r="E9" s="21"/>
      <c r="F9" s="21"/>
      <c r="G9" s="145"/>
      <c r="I9" s="42"/>
    </row>
    <row r="10" spans="1:9">
      <c r="A10" s="15">
        <f t="shared" si="0"/>
        <v>4</v>
      </c>
      <c r="B10" s="291"/>
      <c r="C10" s="19"/>
      <c r="D10" s="20"/>
      <c r="E10" s="21"/>
      <c r="F10" s="21"/>
      <c r="G10" s="145"/>
      <c r="I10" s="42"/>
    </row>
    <row r="11" spans="1:9">
      <c r="A11" s="15">
        <f t="shared" si="0"/>
        <v>5</v>
      </c>
      <c r="B11" s="291"/>
      <c r="C11" s="19"/>
      <c r="D11" s="20"/>
      <c r="E11" s="21"/>
      <c r="F11" s="21"/>
      <c r="G11" s="145"/>
      <c r="I11" s="42"/>
    </row>
    <row r="12" spans="1:9">
      <c r="A12" s="15">
        <f t="shared" si="0"/>
        <v>6</v>
      </c>
      <c r="B12" s="291"/>
      <c r="C12" s="19"/>
      <c r="D12" s="20"/>
      <c r="E12" s="21"/>
      <c r="F12" s="21"/>
      <c r="G12" s="145"/>
      <c r="I12" s="42"/>
    </row>
    <row r="13" spans="1:9">
      <c r="A13" s="15">
        <f t="shared" si="0"/>
        <v>7</v>
      </c>
      <c r="B13" s="291"/>
      <c r="C13" s="19"/>
      <c r="D13" s="20"/>
      <c r="E13" s="21"/>
      <c r="F13" s="21"/>
      <c r="G13" s="145"/>
      <c r="I13" s="42"/>
    </row>
    <row r="14" spans="1:9">
      <c r="A14" s="15">
        <f t="shared" si="0"/>
        <v>8</v>
      </c>
      <c r="B14" s="291"/>
      <c r="C14" s="19"/>
      <c r="D14" s="20"/>
      <c r="E14" s="21"/>
      <c r="F14" s="21"/>
      <c r="G14" s="145"/>
      <c r="I14" s="42"/>
    </row>
    <row r="15" spans="1:9">
      <c r="A15" s="15">
        <f t="shared" si="0"/>
        <v>9</v>
      </c>
      <c r="B15" s="291"/>
      <c r="C15" s="19"/>
      <c r="D15" s="20"/>
      <c r="E15" s="21"/>
      <c r="F15" s="21"/>
      <c r="G15" s="145"/>
      <c r="I15" s="42"/>
    </row>
    <row r="16" spans="1:9">
      <c r="A16" s="15">
        <f t="shared" si="0"/>
        <v>10</v>
      </c>
      <c r="B16" s="291"/>
      <c r="C16" s="19"/>
      <c r="D16" s="20"/>
      <c r="E16" s="21"/>
      <c r="F16" s="21"/>
      <c r="G16" s="145"/>
      <c r="I16" s="42"/>
    </row>
    <row r="17" spans="1:9">
      <c r="A17" s="15"/>
      <c r="B17" s="291"/>
      <c r="C17" s="19"/>
      <c r="D17" s="20"/>
      <c r="E17" s="21"/>
      <c r="F17" s="21"/>
      <c r="G17" s="145"/>
      <c r="I17" s="42"/>
    </row>
    <row r="18" spans="1:9">
      <c r="A18" s="15"/>
      <c r="B18" s="18" t="s">
        <v>300</v>
      </c>
      <c r="C18" s="19">
        <f>ROUND(SUM(C7:C17),2)</f>
        <v>0</v>
      </c>
      <c r="D18" s="20">
        <f>IF(基本信息!$C$4&lt;&gt;"B","",ROUND(SUM(D7:D17),2))</f>
        <v>0</v>
      </c>
      <c r="E18" s="21">
        <f>IF(基本信息!$C$4&lt;&gt;"B","",ROUND(SUM(E7:E17),2))</f>
        <v>0</v>
      </c>
      <c r="F18" s="40">
        <f>IF(基本信息!$C$4&lt;&gt;"B","",IF(C18=0,0,ROUND(E18/ABS(C18),4)))</f>
        <v>0</v>
      </c>
      <c r="G18" s="145"/>
      <c r="I18" s="42"/>
    </row>
    <row r="19" spans="1:9">
      <c r="A19" s="26"/>
      <c r="B19" s="140" t="s">
        <v>329</v>
      </c>
      <c r="C19" s="19"/>
      <c r="D19" s="20"/>
      <c r="E19" s="21">
        <f>IF(基本信息!$C$4&lt;&gt;"B","",D19-C19)</f>
        <v>0</v>
      </c>
      <c r="F19" s="40">
        <f>IF(基本信息!$C$4&lt;&gt;"B","",IF(C19=0,0,ROUND(E19/ABS(C19),4)))</f>
        <v>0</v>
      </c>
      <c r="G19" s="61"/>
      <c r="I19" s="42"/>
    </row>
    <row r="20" spans="1:10">
      <c r="A20" s="27"/>
      <c r="B20" s="28" t="s">
        <v>302</v>
      </c>
      <c r="C20" s="30">
        <f>ROUND(SUM(C18,-C19),2)</f>
        <v>0</v>
      </c>
      <c r="D20" s="31">
        <f>IF(基本信息!$C$4&lt;&gt;"B","",ROUND(SUM(D18,-D19),2))</f>
        <v>0</v>
      </c>
      <c r="E20" s="32">
        <f>IF(基本信息!$C$4&lt;&gt;"B","",ROUND(SUM(E18,-E19),2))</f>
        <v>0</v>
      </c>
      <c r="F20" s="43">
        <f>IF(基本信息!$C$4&lt;&gt;"B","",IF(C20=0,0,ROUND(E20/ABS(C20),4)))</f>
        <v>0</v>
      </c>
      <c r="G20" s="101"/>
      <c r="I20" s="45"/>
      <c r="J20" s="46" t="str">
        <f>IF(C20-I20=0,"OK","F")</f>
        <v>OK</v>
      </c>
    </row>
    <row r="21" spans="1:7">
      <c r="A21" s="33"/>
      <c r="B21" s="33"/>
      <c r="C21" s="33"/>
      <c r="D21" s="33"/>
      <c r="E21" s="33"/>
      <c r="F21" s="33"/>
      <c r="G21" s="33"/>
    </row>
    <row r="22" spans="1:8">
      <c r="A22" s="34" t="str">
        <f>"被评估企业填表人："&amp;基本信息!$C$13</f>
        <v>被评估企业填表人：王向春</v>
      </c>
      <c r="B22" s="35"/>
      <c r="C22" s="35"/>
      <c r="D22" s="33"/>
      <c r="E22" s="33"/>
      <c r="F22" s="33"/>
      <c r="G22" s="47" t="str">
        <f>IF(基本信息!$C$4="B","评估人员:"&amp;基本信息!C42,"")</f>
        <v>评估人员:</v>
      </c>
      <c r="H22" s="48"/>
    </row>
    <row r="23" spans="1:7">
      <c r="A23" s="34" t="str">
        <f>"填表日期："&amp;基本信息!$C$14</f>
        <v>填表日期：2026年2月10日</v>
      </c>
      <c r="B23" s="35"/>
      <c r="C23" s="35"/>
      <c r="D23" s="33"/>
      <c r="E23" s="33"/>
      <c r="F23" s="33"/>
      <c r="G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5" width="9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目录!C28</f>
        <v>一年内到期非流动资产评估明细表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目录!$E28&amp;目录!$F28</f>
        <v>表3-12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330</v>
      </c>
      <c r="C6" s="11" t="s">
        <v>304</v>
      </c>
      <c r="D6" s="11" t="s">
        <v>305</v>
      </c>
      <c r="E6" s="11" t="s">
        <v>331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67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67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67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67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67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67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67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67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67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67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67"/>
      <c r="F17" s="19"/>
      <c r="G17" s="20"/>
      <c r="H17" s="21"/>
      <c r="I17" s="21"/>
      <c r="J17" s="145"/>
      <c r="L17" s="42"/>
    </row>
    <row r="18" spans="1:12">
      <c r="A18" s="15"/>
      <c r="B18" s="18" t="s">
        <v>300</v>
      </c>
      <c r="C18" s="291"/>
      <c r="D18" s="328"/>
      <c r="E18" s="18"/>
      <c r="F18" s="19">
        <f>ROUND(SUM(F7:F17),2)</f>
        <v>0</v>
      </c>
      <c r="G18" s="20">
        <f>IF(基本信息!$C$4&lt;&gt;"B","",ROUND(SUM(G7:G17),2))</f>
        <v>0</v>
      </c>
      <c r="H18" s="21">
        <f>IF(基本信息!$C$4&lt;&gt;"B","",ROUND(SUM(H7:H17),2))</f>
        <v>0</v>
      </c>
      <c r="I18" s="40">
        <f>IF(基本信息!$C$4&lt;&gt;"B","",IF(F18=0,0,ROUND(H18/ABS(F18),4)))</f>
        <v>0</v>
      </c>
      <c r="J18" s="145"/>
      <c r="L18" s="42"/>
    </row>
    <row r="19" spans="1:12">
      <c r="A19" s="26"/>
      <c r="B19" s="140" t="s">
        <v>329</v>
      </c>
      <c r="C19" s="24"/>
      <c r="D19" s="67"/>
      <c r="E19" s="23"/>
      <c r="F19" s="19"/>
      <c r="G19" s="20"/>
      <c r="H19" s="21">
        <f>IF(基本信息!$C$4&lt;&gt;"B","",G19-F19)</f>
        <v>0</v>
      </c>
      <c r="I19" s="40">
        <f>IF(基本信息!$C$4&lt;&gt;"B","",IF(F19=0,0,ROUND(H19/ABS(F19),4)))</f>
        <v>0</v>
      </c>
      <c r="J19" s="61"/>
      <c r="L19" s="42"/>
    </row>
    <row r="20" spans="1:13">
      <c r="A20" s="27"/>
      <c r="B20" s="28" t="s">
        <v>302</v>
      </c>
      <c r="C20" s="28"/>
      <c r="D20" s="329"/>
      <c r="E20" s="28"/>
      <c r="F20" s="30">
        <f>ROUND(SUM(F18,-F19),2)</f>
        <v>0</v>
      </c>
      <c r="G20" s="31">
        <f>IF(基本信息!$C$4&lt;&gt;"B","",ROUND(SUM(G18,-G19),2))</f>
        <v>0</v>
      </c>
      <c r="H20" s="32">
        <f>IF(基本信息!$C$4&lt;&gt;"B","",ROUND(SUM(H18,-H19),2))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IF(基本信息!$C$4="B","评估人员:"&amp;基本信息!C43,"")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showGridLines="0" view="pageBreakPreview" zoomScaleNormal="100" workbookViewId="0">
      <pane xSplit="8" ySplit="6" topLeftCell="I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28.5333333333333" customWidth="1"/>
    <col min="3" max="3" width="9.53333333333333" customWidth="1"/>
    <col min="4" max="5" width="15.6666666666667" customWidth="1"/>
    <col min="6" max="6" width="12.4666666666667" customWidth="1"/>
    <col min="7" max="7" width="8.33333333333333" customWidth="1"/>
    <col min="10" max="10" width="12.5333333333333" customWidth="1"/>
  </cols>
  <sheetData>
    <row r="1" ht="26.45" customHeight="1" spans="1:8">
      <c r="A1" s="2" t="str">
        <f>目录!C29</f>
        <v>其他流动资产评估明细表</v>
      </c>
      <c r="B1" s="3"/>
      <c r="C1" s="3"/>
      <c r="D1" s="3"/>
      <c r="E1" s="3"/>
      <c r="F1" s="3"/>
      <c r="G1" s="3"/>
      <c r="H1" s="3"/>
    </row>
    <row r="2" spans="1:8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</row>
    <row r="3" spans="1:8">
      <c r="A3" s="5"/>
      <c r="B3" s="5"/>
      <c r="C3" s="5"/>
      <c r="D3" s="5"/>
      <c r="E3" s="5"/>
      <c r="F3" s="5"/>
      <c r="G3" s="36"/>
      <c r="H3" s="36" t="str">
        <f>目录!$E29&amp;目录!$F29</f>
        <v>表3-13</v>
      </c>
    </row>
    <row r="4" spans="1:8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36" t="s">
        <v>214</v>
      </c>
    </row>
    <row r="5" ht="14.95" spans="1:8">
      <c r="A5" s="6" t="s">
        <v>215</v>
      </c>
      <c r="B5" s="7"/>
      <c r="C5" s="7"/>
      <c r="D5" s="7"/>
      <c r="E5" s="8" t="s">
        <v>216</v>
      </c>
      <c r="F5" s="9"/>
      <c r="G5" s="9"/>
      <c r="H5" s="37"/>
    </row>
    <row r="6" s="1" customFormat="1" ht="12.4" spans="1:11">
      <c r="A6" s="10" t="s">
        <v>282</v>
      </c>
      <c r="B6" s="11" t="s">
        <v>330</v>
      </c>
      <c r="C6" s="11" t="s">
        <v>304</v>
      </c>
      <c r="D6" s="12" t="s">
        <v>217</v>
      </c>
      <c r="E6" s="13" t="s">
        <v>203</v>
      </c>
      <c r="F6" s="14" t="s">
        <v>204</v>
      </c>
      <c r="G6" s="14" t="s">
        <v>205</v>
      </c>
      <c r="H6" s="38" t="s">
        <v>285</v>
      </c>
      <c r="J6" s="39" t="s">
        <v>218</v>
      </c>
      <c r="K6" s="39" t="s">
        <v>219</v>
      </c>
    </row>
    <row r="7" spans="1:10">
      <c r="A7" s="15">
        <v>1</v>
      </c>
      <c r="B7" s="291"/>
      <c r="C7" s="291"/>
      <c r="D7" s="19"/>
      <c r="E7" s="20"/>
      <c r="F7" s="21">
        <f>IF(基本信息!$C$4&lt;&gt;"B","",E7-D7)</f>
        <v>0</v>
      </c>
      <c r="G7" s="40">
        <f>IF(基本信息!$C$4&lt;&gt;"B","",IF(D7=0,0,ROUND(F7/ABS(D7),4)))</f>
        <v>0</v>
      </c>
      <c r="H7" s="145"/>
      <c r="J7" s="42"/>
    </row>
    <row r="8" spans="1:10">
      <c r="A8" s="15">
        <f>A7+1</f>
        <v>2</v>
      </c>
      <c r="B8" s="291"/>
      <c r="C8" s="291"/>
      <c r="D8" s="19"/>
      <c r="E8" s="20"/>
      <c r="F8" s="21"/>
      <c r="G8" s="40"/>
      <c r="H8" s="145"/>
      <c r="J8" s="42"/>
    </row>
    <row r="9" spans="1:10">
      <c r="A9" s="15">
        <f t="shared" ref="A9:A16" si="0">A8+1</f>
        <v>3</v>
      </c>
      <c r="B9" s="291"/>
      <c r="C9" s="291"/>
      <c r="D9" s="19"/>
      <c r="E9" s="20"/>
      <c r="F9" s="21"/>
      <c r="G9" s="21"/>
      <c r="H9" s="145"/>
      <c r="J9" s="42"/>
    </row>
    <row r="10" spans="1:10">
      <c r="A10" s="15">
        <f t="shared" si="0"/>
        <v>4</v>
      </c>
      <c r="B10" s="291"/>
      <c r="C10" s="291"/>
      <c r="D10" s="19"/>
      <c r="E10" s="20"/>
      <c r="F10" s="21"/>
      <c r="G10" s="21"/>
      <c r="H10" s="145"/>
      <c r="J10" s="42"/>
    </row>
    <row r="11" spans="1:10">
      <c r="A11" s="15">
        <f t="shared" si="0"/>
        <v>5</v>
      </c>
      <c r="B11" s="291"/>
      <c r="C11" s="291"/>
      <c r="D11" s="19"/>
      <c r="E11" s="20"/>
      <c r="F11" s="21"/>
      <c r="G11" s="21"/>
      <c r="H11" s="145"/>
      <c r="J11" s="42"/>
    </row>
    <row r="12" spans="1:10">
      <c r="A12" s="15">
        <f t="shared" si="0"/>
        <v>6</v>
      </c>
      <c r="B12" s="291"/>
      <c r="C12" s="291"/>
      <c r="D12" s="19"/>
      <c r="E12" s="20"/>
      <c r="F12" s="21"/>
      <c r="G12" s="21"/>
      <c r="H12" s="145"/>
      <c r="J12" s="42"/>
    </row>
    <row r="13" spans="1:10">
      <c r="A13" s="15">
        <f t="shared" si="0"/>
        <v>7</v>
      </c>
      <c r="B13" s="291"/>
      <c r="C13" s="291"/>
      <c r="D13" s="19"/>
      <c r="E13" s="20"/>
      <c r="F13" s="21"/>
      <c r="G13" s="21"/>
      <c r="H13" s="145"/>
      <c r="J13" s="42"/>
    </row>
    <row r="14" spans="1:10">
      <c r="A14" s="15">
        <f t="shared" si="0"/>
        <v>8</v>
      </c>
      <c r="B14" s="291"/>
      <c r="C14" s="291"/>
      <c r="D14" s="19"/>
      <c r="E14" s="20"/>
      <c r="F14" s="21"/>
      <c r="G14" s="21"/>
      <c r="H14" s="145"/>
      <c r="J14" s="42"/>
    </row>
    <row r="15" spans="1:10">
      <c r="A15" s="15">
        <f t="shared" si="0"/>
        <v>9</v>
      </c>
      <c r="B15" s="291"/>
      <c r="C15" s="291"/>
      <c r="D15" s="19"/>
      <c r="E15" s="20"/>
      <c r="F15" s="21"/>
      <c r="G15" s="21"/>
      <c r="H15" s="145"/>
      <c r="J15" s="42"/>
    </row>
    <row r="16" spans="1:10">
      <c r="A16" s="15">
        <f t="shared" si="0"/>
        <v>10</v>
      </c>
      <c r="B16" s="291"/>
      <c r="C16" s="291"/>
      <c r="D16" s="19"/>
      <c r="E16" s="20"/>
      <c r="F16" s="21"/>
      <c r="G16" s="21"/>
      <c r="H16" s="145"/>
      <c r="J16" s="42"/>
    </row>
    <row r="17" spans="1:10">
      <c r="A17" s="15"/>
      <c r="B17" s="291"/>
      <c r="C17" s="291"/>
      <c r="D17" s="19"/>
      <c r="E17" s="20"/>
      <c r="F17" s="21"/>
      <c r="G17" s="21"/>
      <c r="H17" s="145"/>
      <c r="J17" s="42"/>
    </row>
    <row r="18" spans="1:10">
      <c r="A18" s="15"/>
      <c r="B18" s="322"/>
      <c r="C18" s="291"/>
      <c r="D18" s="330"/>
      <c r="E18" s="323"/>
      <c r="F18" s="324"/>
      <c r="G18" s="326"/>
      <c r="H18" s="145"/>
      <c r="J18" s="42"/>
    </row>
    <row r="19" spans="1:10">
      <c r="A19" s="26"/>
      <c r="B19" s="325"/>
      <c r="C19" s="24"/>
      <c r="D19" s="19"/>
      <c r="E19" s="20"/>
      <c r="F19" s="21"/>
      <c r="G19" s="40"/>
      <c r="H19" s="61"/>
      <c r="J19" s="42"/>
    </row>
    <row r="20" spans="1:11">
      <c r="A20" s="27"/>
      <c r="B20" s="28" t="s">
        <v>302</v>
      </c>
      <c r="C20" s="28"/>
      <c r="D20" s="30">
        <f>ROUND(SUM(D7:D19),2)</f>
        <v>0</v>
      </c>
      <c r="E20" s="31">
        <f>IF(基本信息!$C$4&lt;&gt;"B","",ROUND(SUM(E7:E19),2))</f>
        <v>0</v>
      </c>
      <c r="F20" s="32">
        <f>IF(基本信息!$C$4&lt;&gt;"B","",ROUND(SUM(F7:F19),2))</f>
        <v>0</v>
      </c>
      <c r="G20" s="43">
        <f>IF(基本信息!$C$4&lt;&gt;"B","",IF(D20=0,0,ROUND(F20/ABS(D20),4)))</f>
        <v>0</v>
      </c>
      <c r="H20" s="101"/>
      <c r="J20" s="45"/>
      <c r="K20" s="46" t="str">
        <f>IF(D20-J20=0,"OK","F")</f>
        <v>OK</v>
      </c>
    </row>
    <row r="21" spans="1:8">
      <c r="A21" s="33"/>
      <c r="B21" s="33"/>
      <c r="C21" s="33"/>
      <c r="D21" s="33"/>
      <c r="E21" s="33"/>
      <c r="F21" s="33"/>
      <c r="G21" s="33"/>
      <c r="H21" s="33"/>
    </row>
    <row r="22" spans="1:9">
      <c r="A22" s="34" t="str">
        <f>"被评估企业填表人："&amp;基本信息!$C$13</f>
        <v>被评估企业填表人：王向春</v>
      </c>
      <c r="B22" s="35"/>
      <c r="C22" s="35"/>
      <c r="D22" s="35"/>
      <c r="E22" s="33"/>
      <c r="F22" s="33"/>
      <c r="G22" s="33"/>
      <c r="H22" s="47" t="str">
        <f>IF(基本信息!$C$4="B","评估人员:"&amp;基本信息!C44,"")</f>
        <v>评估人员:</v>
      </c>
      <c r="I22" s="48"/>
    </row>
    <row r="23" spans="1:8">
      <c r="A23" s="34" t="str">
        <f>"填表日期："&amp;基本信息!$C$14</f>
        <v>填表日期：2026年2月10日</v>
      </c>
      <c r="B23" s="35"/>
      <c r="C23" s="35"/>
      <c r="D23" s="35"/>
      <c r="E23" s="33"/>
      <c r="F23" s="33"/>
      <c r="G23" s="33"/>
      <c r="H23" s="33"/>
    </row>
  </sheetData>
  <printOptions horizontalCentered="1"/>
  <pageMargins left="0.236220472440945" right="0.236220472440945" top="0.748031496062992" bottom="0.551181102362205" header="0.31496062992126" footer="0.31496062992126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24"/>
  <sheetViews>
    <sheetView showGridLines="0" view="pageBreakPreview" zoomScaleNormal="100" topLeftCell="A8" workbookViewId="0">
      <selection activeCell="C64" sqref="C64:F64"/>
    </sheetView>
  </sheetViews>
  <sheetFormatPr defaultColWidth="9" defaultRowHeight="14.1"/>
  <cols>
    <col min="1" max="1" width="2.66666666666667" customWidth="1"/>
    <col min="2" max="2" width="3.33333333333333" customWidth="1"/>
    <col min="4" max="4" width="24.1333333333333" customWidth="1"/>
    <col min="5" max="5" width="16.3333333333333" customWidth="1"/>
    <col min="6" max="6" width="13.4666666666667" customWidth="1"/>
    <col min="7" max="7" width="17" customWidth="1"/>
    <col min="8" max="8" width="15.1333333333333" customWidth="1"/>
    <col min="9" max="9" width="3.8" customWidth="1"/>
    <col min="10" max="10" width="17.8" customWidth="1"/>
    <col min="11" max="11" width="8.46666666666667" customWidth="1"/>
    <col min="12" max="12" width="3.8" customWidth="1"/>
  </cols>
  <sheetData>
    <row r="1" ht="14.85"/>
    <row r="2" ht="8.25" customHeight="1" spans="2:12">
      <c r="B2" s="397"/>
      <c r="C2" s="398"/>
      <c r="D2" s="398"/>
      <c r="E2" s="398"/>
      <c r="F2" s="398"/>
      <c r="G2" s="398"/>
      <c r="H2" s="398"/>
      <c r="I2" s="398"/>
      <c r="J2" s="398"/>
      <c r="K2" s="398"/>
      <c r="L2" s="422"/>
    </row>
    <row r="3" ht="16.7" spans="2:12">
      <c r="B3" s="399"/>
      <c r="C3" s="400"/>
      <c r="D3" s="401"/>
      <c r="E3" s="401"/>
      <c r="F3" s="401"/>
      <c r="G3" s="401"/>
      <c r="H3" s="401"/>
      <c r="I3" s="401"/>
      <c r="J3" s="401"/>
      <c r="K3" s="401"/>
      <c r="L3" s="423"/>
    </row>
    <row r="4" spans="2:12">
      <c r="B4" s="399"/>
      <c r="C4" s="402"/>
      <c r="D4" s="403"/>
      <c r="E4" s="403"/>
      <c r="F4" s="403"/>
      <c r="G4" s="403"/>
      <c r="H4" s="403"/>
      <c r="I4" s="403"/>
      <c r="J4" s="403"/>
      <c r="K4" s="424"/>
      <c r="L4" s="423"/>
    </row>
    <row r="5" ht="29.1" spans="2:12">
      <c r="B5" s="399"/>
      <c r="C5" s="404"/>
      <c r="D5" s="405" t="str">
        <f>IF(基本信息!C5="","(WTF)有限公司",基本信息!C5)</f>
        <v>中国电信股份有限公司兰州分公司</v>
      </c>
      <c r="E5" s="406"/>
      <c r="F5" s="406"/>
      <c r="G5" s="406"/>
      <c r="H5" s="406"/>
      <c r="I5" s="406"/>
      <c r="J5" s="406"/>
      <c r="K5" s="425"/>
      <c r="L5" s="423"/>
    </row>
    <row r="6" ht="7.5" customHeight="1" spans="2:12">
      <c r="B6" s="399"/>
      <c r="C6" s="404"/>
      <c r="D6" s="406"/>
      <c r="E6" s="406"/>
      <c r="F6" s="406"/>
      <c r="G6" s="406"/>
      <c r="H6" s="406"/>
      <c r="I6" s="406"/>
      <c r="J6" s="406"/>
      <c r="K6" s="425"/>
      <c r="L6" s="423"/>
    </row>
    <row r="7" ht="29.1" spans="2:12">
      <c r="B7" s="399"/>
      <c r="C7" s="404"/>
      <c r="D7" s="405" t="str">
        <f>"拟"&amp;基本信息!C8&amp;"所涉及的"</f>
        <v>拟资产处置所涉及的</v>
      </c>
      <c r="E7" s="406"/>
      <c r="F7" s="406"/>
      <c r="G7" s="406"/>
      <c r="H7" s="406"/>
      <c r="I7" s="406"/>
      <c r="J7" s="406"/>
      <c r="K7" s="425"/>
      <c r="L7" s="423"/>
    </row>
    <row r="8" ht="7.5" customHeight="1" spans="2:12">
      <c r="B8" s="399"/>
      <c r="C8" s="404"/>
      <c r="D8" s="406"/>
      <c r="E8" s="406"/>
      <c r="F8" s="406"/>
      <c r="G8" s="406"/>
      <c r="H8" s="406"/>
      <c r="I8" s="406"/>
      <c r="J8" s="406"/>
      <c r="K8" s="425"/>
      <c r="L8" s="423"/>
    </row>
    <row r="9" ht="29.1" spans="2:12">
      <c r="B9" s="399"/>
      <c r="C9" s="404"/>
      <c r="D9" s="405" t="str">
        <f>IF(基本信息!C10="","(BPG)有限公司",基本信息!C10)</f>
        <v>中国电信股份有限公司兰州分公司</v>
      </c>
      <c r="E9" s="406"/>
      <c r="F9" s="406"/>
      <c r="G9" s="406"/>
      <c r="H9" s="406"/>
      <c r="I9" s="406"/>
      <c r="J9" s="406"/>
      <c r="K9" s="425"/>
      <c r="L9" s="423"/>
    </row>
    <row r="10" ht="7.5" customHeight="1" spans="2:12">
      <c r="B10" s="399"/>
      <c r="C10" s="404"/>
      <c r="D10" s="406"/>
      <c r="E10" s="406"/>
      <c r="F10" s="406"/>
      <c r="G10" s="406"/>
      <c r="H10" s="406"/>
      <c r="I10" s="406"/>
      <c r="J10" s="406"/>
      <c r="K10" s="425"/>
      <c r="L10" s="423"/>
    </row>
    <row r="11" ht="51.85" spans="2:12">
      <c r="B11" s="399"/>
      <c r="C11" s="404"/>
      <c r="D11" s="407" t="str">
        <f>IF(基本信息!C4="B","资产评估明细表","资产评估申报明细表")</f>
        <v>资产评估明细表</v>
      </c>
      <c r="E11" s="406"/>
      <c r="F11" s="406"/>
      <c r="G11" s="406"/>
      <c r="H11" s="406"/>
      <c r="I11" s="406"/>
      <c r="J11" s="406"/>
      <c r="K11" s="425"/>
      <c r="L11" s="423"/>
    </row>
    <row r="12" ht="7.5" customHeight="1" spans="2:12">
      <c r="B12" s="399"/>
      <c r="C12" s="404"/>
      <c r="D12" s="406"/>
      <c r="E12" s="406"/>
      <c r="F12" s="406"/>
      <c r="G12" s="406"/>
      <c r="H12" s="406"/>
      <c r="I12" s="406"/>
      <c r="J12" s="406"/>
      <c r="K12" s="425"/>
      <c r="L12" s="423"/>
    </row>
    <row r="13" ht="18.4" spans="2:12">
      <c r="B13" s="399"/>
      <c r="C13" s="404"/>
      <c r="D13" s="408" t="str">
        <f>基本信息!B7&amp;":"&amp;基本信息!C7</f>
        <v>评估基准日:2026年2月10日</v>
      </c>
      <c r="E13" s="409"/>
      <c r="F13" s="406"/>
      <c r="G13" s="406"/>
      <c r="H13" s="406"/>
      <c r="I13" s="406"/>
      <c r="J13" s="406"/>
      <c r="K13" s="425"/>
      <c r="L13" s="423"/>
    </row>
    <row r="14" ht="16.7" spans="2:12">
      <c r="B14" s="399"/>
      <c r="C14" s="404"/>
      <c r="D14" s="400"/>
      <c r="E14" s="401"/>
      <c r="F14" s="401"/>
      <c r="G14" s="401"/>
      <c r="H14" s="401"/>
      <c r="I14" s="401"/>
      <c r="J14" s="401"/>
      <c r="K14" s="426"/>
      <c r="L14" s="423"/>
    </row>
    <row r="15" ht="16.7" spans="2:12">
      <c r="B15" s="399"/>
      <c r="C15" s="404"/>
      <c r="D15" s="410" t="s">
        <v>195</v>
      </c>
      <c r="E15" s="411" t="str">
        <f>IF(基本信息!C10="","勿填，自动链接",基本信息!C10)</f>
        <v>中国电信股份有限公司兰州分公司</v>
      </c>
      <c r="F15" s="401"/>
      <c r="G15" s="401"/>
      <c r="H15" s="412"/>
      <c r="I15" s="412"/>
      <c r="J15" s="400"/>
      <c r="K15" s="427"/>
      <c r="L15" s="423"/>
    </row>
    <row r="16" ht="16.7" spans="2:12">
      <c r="B16" s="399"/>
      <c r="C16" s="404"/>
      <c r="D16" s="400"/>
      <c r="E16" s="401"/>
      <c r="F16" s="401"/>
      <c r="G16" s="401"/>
      <c r="H16" s="401"/>
      <c r="I16" s="401"/>
      <c r="J16" s="401"/>
      <c r="K16" s="426"/>
      <c r="L16" s="423"/>
    </row>
    <row r="17" ht="16.7" spans="2:12">
      <c r="B17" s="399"/>
      <c r="C17" s="404"/>
      <c r="D17" s="410" t="s">
        <v>196</v>
      </c>
      <c r="E17" s="411" t="str">
        <f>IF(基本信息!C13="","勿填，自动链接",基本信息!C13)</f>
        <v>王向春</v>
      </c>
      <c r="F17" s="412" t="s">
        <v>197</v>
      </c>
      <c r="G17" s="413" t="str">
        <f>IF(基本信息!C14="","勿填，自动链接",基本信息!C14)</f>
        <v>2026年2月10日</v>
      </c>
      <c r="H17" s="412"/>
      <c r="I17" s="412"/>
      <c r="J17" s="400"/>
      <c r="K17" s="427"/>
      <c r="L17" s="423"/>
    </row>
    <row r="18" spans="2:12">
      <c r="B18" s="399"/>
      <c r="C18" s="414"/>
      <c r="D18" s="415"/>
      <c r="E18" s="415"/>
      <c r="F18" s="415"/>
      <c r="G18" s="415"/>
      <c r="H18" s="415"/>
      <c r="I18" s="415"/>
      <c r="J18" s="415"/>
      <c r="K18" s="428"/>
      <c r="L18" s="423"/>
    </row>
    <row r="19" ht="16.7" spans="2:12">
      <c r="B19" s="399"/>
      <c r="C19" s="400"/>
      <c r="D19" s="401"/>
      <c r="E19" s="401"/>
      <c r="F19" s="401"/>
      <c r="G19" s="401"/>
      <c r="H19" s="401"/>
      <c r="I19" s="401"/>
      <c r="J19" s="401"/>
      <c r="K19" s="401"/>
      <c r="L19" s="423"/>
    </row>
    <row r="20" ht="25.7" spans="2:12">
      <c r="B20" s="399"/>
      <c r="C20" s="402"/>
      <c r="D20" s="416" t="str">
        <f>IF(基本信息!C4="B","深圳市鹏信资产评估土地房地产估价有限公司",D9)</f>
        <v>深圳市鹏信资产评估土地房地产估价有限公司</v>
      </c>
      <c r="E20" s="417"/>
      <c r="F20" s="417"/>
      <c r="G20" s="417"/>
      <c r="H20" s="417"/>
      <c r="I20" s="417"/>
      <c r="J20" s="417"/>
      <c r="K20" s="429"/>
      <c r="L20" s="423"/>
    </row>
    <row r="21" ht="6" customHeight="1" spans="2:12">
      <c r="B21" s="399"/>
      <c r="C21" s="404"/>
      <c r="D21" s="401"/>
      <c r="E21" s="401"/>
      <c r="F21" s="401"/>
      <c r="G21" s="401"/>
      <c r="H21" s="401"/>
      <c r="I21" s="401"/>
      <c r="J21" s="401"/>
      <c r="K21" s="426"/>
      <c r="L21" s="423"/>
    </row>
    <row r="22" ht="16.7" spans="2:12">
      <c r="B22" s="399"/>
      <c r="C22" s="404"/>
      <c r="D22" s="410" t="str">
        <f>IF(基本信息!C4="B","签字资产评估师：","")</f>
        <v>签字资产评估师：</v>
      </c>
      <c r="E22" s="418">
        <f>IF(基本信息!C4="B",基本信息!C18,"")</f>
        <v>0</v>
      </c>
      <c r="F22" s="400">
        <f>IF(基本信息!C4="B",基本信息!F18,"")</f>
        <v>0</v>
      </c>
      <c r="G22" s="412" t="str">
        <f>IF(基本信息!C4="B","评估时间：","")</f>
        <v>评估时间：</v>
      </c>
      <c r="H22" s="419" t="str">
        <f>IF(基本信息!C4="B",基本信息!C16&amp;"-"&amp;基本信息!C17,"")</f>
        <v>-</v>
      </c>
      <c r="I22" s="418"/>
      <c r="J22" s="430"/>
      <c r="K22" s="426"/>
      <c r="L22" s="423"/>
    </row>
    <row r="23" ht="10.5" customHeight="1" spans="2:12">
      <c r="B23" s="399"/>
      <c r="C23" s="414"/>
      <c r="D23" s="415"/>
      <c r="E23" s="415"/>
      <c r="F23" s="415"/>
      <c r="G23" s="415"/>
      <c r="H23" s="415"/>
      <c r="I23" s="415"/>
      <c r="J23" s="415"/>
      <c r="K23" s="428"/>
      <c r="L23" s="423"/>
    </row>
    <row r="24" ht="14.85" spans="2:12">
      <c r="B24" s="420"/>
      <c r="C24" s="421"/>
      <c r="D24" s="421"/>
      <c r="E24" s="421"/>
      <c r="F24" s="421"/>
      <c r="G24" s="421"/>
      <c r="H24" s="421"/>
      <c r="I24" s="421"/>
      <c r="J24" s="421"/>
      <c r="K24" s="421"/>
      <c r="L24" s="431"/>
    </row>
  </sheetData>
  <mergeCells count="2">
    <mergeCell ref="H15:I15"/>
    <mergeCell ref="H17:I17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6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showGridLines="0" view="pageBreakPreview" zoomScale="94" zoomScaleNormal="100" workbookViewId="0">
      <pane xSplit="6" ySplit="7" topLeftCell="G8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46.8666666666667" customWidth="1"/>
    <col min="2" max="2" width="7.53333333333333" customWidth="1"/>
    <col min="3" max="4" width="15.6666666666667" customWidth="1"/>
    <col min="5" max="5" width="14.8" customWidth="1"/>
    <col min="8" max="8" width="12.5333333333333" customWidth="1"/>
  </cols>
  <sheetData>
    <row r="1" ht="28.25" customHeight="1" spans="1:6">
      <c r="A1" s="2" t="str">
        <f>目录!C30</f>
        <v>非流动资产评估汇总表</v>
      </c>
      <c r="B1" s="3"/>
      <c r="C1" s="3"/>
      <c r="D1" s="3"/>
      <c r="E1" s="3"/>
      <c r="F1" s="3"/>
    </row>
    <row r="2" spans="1:6">
      <c r="A2" s="4" t="str">
        <f>封面!D13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目录!E30&amp;目录!F30</f>
        <v>表4</v>
      </c>
    </row>
    <row r="4" spans="1:6">
      <c r="A4" s="5" t="str">
        <f>'1汇总'!A4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="1" customFormat="1" ht="12.4" spans="1:9">
      <c r="A6" s="10" t="s">
        <v>201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="1" customFormat="1" ht="12.85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39"/>
    </row>
    <row r="8" spans="1:9">
      <c r="A8" s="26" t="str">
        <f>基本信息!B46</f>
        <v>债权投资</v>
      </c>
      <c r="B8" s="60" t="str">
        <f>目录!F31</f>
        <v>4-1</v>
      </c>
      <c r="C8" s="19">
        <f>'4.1债权投资'!H20</f>
        <v>0</v>
      </c>
      <c r="D8" s="20">
        <f>IF(基本信息!$C$4&lt;&gt;"B","",'4.1债权投资'!I20)</f>
        <v>0</v>
      </c>
      <c r="E8" s="21">
        <f>IF(基本信息!$C$4&lt;&gt;"B","",D8-C8)</f>
        <v>0</v>
      </c>
      <c r="F8" s="61">
        <f>IF(基本信息!$C$4&lt;&gt;"B","",IF(C8=0,0,ROUND(E8/ABS(C8),4)))</f>
        <v>0</v>
      </c>
      <c r="H8" s="42"/>
      <c r="I8" s="46" t="str">
        <f t="shared" ref="I8:I20" si="0">IF(ABS(C8-H8)&lt;0.00001,"OK","F")</f>
        <v>OK</v>
      </c>
    </row>
    <row r="9" spans="1:9">
      <c r="A9" s="22" t="str">
        <f>基本信息!B47</f>
        <v>其他债权投资</v>
      </c>
      <c r="B9" s="60" t="str">
        <f>目录!F32</f>
        <v>4-2</v>
      </c>
      <c r="C9" s="19">
        <f>'4.2其他债权'!H20</f>
        <v>0</v>
      </c>
      <c r="D9" s="20">
        <f>IF(基本信息!$C$4&lt;&gt;"B","",'4.2其他债权'!I20)</f>
        <v>0</v>
      </c>
      <c r="E9" s="21">
        <f>IF(基本信息!$C$4&lt;&gt;"B","",D9-C9)</f>
        <v>0</v>
      </c>
      <c r="F9" s="61">
        <f>IF(基本信息!$C$4&lt;&gt;"B","",IF(C9=0,0,ROUND(E9/ABS(C9),4)))</f>
        <v>0</v>
      </c>
      <c r="H9" s="42"/>
      <c r="I9" s="46" t="str">
        <f t="shared" si="0"/>
        <v>OK</v>
      </c>
    </row>
    <row r="10" spans="1:9">
      <c r="A10" s="22" t="str">
        <f>基本信息!B48</f>
        <v>长期应收款</v>
      </c>
      <c r="B10" s="60" t="str">
        <f>目录!F33</f>
        <v>4-3</v>
      </c>
      <c r="C10" s="19">
        <f>'4.3长期应收'!F20</f>
        <v>0</v>
      </c>
      <c r="D10" s="20">
        <f>IF(基本信息!$C$4&lt;&gt;"B","",'4.3长期应收'!G20)</f>
        <v>0</v>
      </c>
      <c r="E10" s="21">
        <f>IF(基本信息!$C$4&lt;&gt;"B","",D10-C10)</f>
        <v>0</v>
      </c>
      <c r="F10" s="61">
        <f>IF(基本信息!$C$4&lt;&gt;"B","",IF(C10=0,0,ROUND(E10/ABS(C10),4)))</f>
        <v>0</v>
      </c>
      <c r="H10" s="42"/>
      <c r="I10" s="46" t="str">
        <f t="shared" si="0"/>
        <v>OK</v>
      </c>
    </row>
    <row r="11" spans="1:9">
      <c r="A11" s="26" t="str">
        <f>基本信息!B49</f>
        <v>长期股权投资</v>
      </c>
      <c r="B11" s="60" t="str">
        <f>目录!F34</f>
        <v>4-4</v>
      </c>
      <c r="C11" s="19">
        <f>'4.4长期股权'!F20</f>
        <v>0</v>
      </c>
      <c r="D11" s="20">
        <f>IF(基本信息!$C$4&lt;&gt;"B","",'4.4长期股权'!G20)</f>
        <v>0</v>
      </c>
      <c r="E11" s="21">
        <f>IF(基本信息!$C$4&lt;&gt;"B","",D11-C11)</f>
        <v>0</v>
      </c>
      <c r="F11" s="61">
        <f>IF(基本信息!$C$4&lt;&gt;"B","",IF(C11=0,0,ROUND(E11/ABS(C11),4)))</f>
        <v>0</v>
      </c>
      <c r="H11" s="42"/>
      <c r="I11" s="46" t="str">
        <f t="shared" si="0"/>
        <v>OK</v>
      </c>
    </row>
    <row r="12" spans="1:9">
      <c r="A12" s="26" t="str">
        <f>基本信息!B50</f>
        <v>其他权益工具投资</v>
      </c>
      <c r="B12" s="60" t="str">
        <f>目录!F35</f>
        <v>4-5</v>
      </c>
      <c r="C12" s="19">
        <f>'4.5权益工具'!G20</f>
        <v>0</v>
      </c>
      <c r="D12" s="20">
        <f>IF(基本信息!$C$4&lt;&gt;"B","",'4.5权益工具'!H20)</f>
        <v>0</v>
      </c>
      <c r="E12" s="21">
        <f>IF(基本信息!$C$4&lt;&gt;"B","",D12-C12)</f>
        <v>0</v>
      </c>
      <c r="F12" s="61">
        <f>IF(基本信息!$C$4&lt;&gt;"B","",IF(C12=0,0,ROUND(E12/ABS(C12),4)))</f>
        <v>0</v>
      </c>
      <c r="H12" s="42"/>
      <c r="I12" s="46" t="str">
        <f t="shared" si="0"/>
        <v>OK</v>
      </c>
    </row>
    <row r="13" spans="1:9">
      <c r="A13" s="26" t="str">
        <f>基本信息!B51</f>
        <v>其他非流动金融资产</v>
      </c>
      <c r="B13" s="60" t="str">
        <f>目录!F36</f>
        <v>4-6</v>
      </c>
      <c r="C13" s="19">
        <f>'4.6其他金融'!F20</f>
        <v>0</v>
      </c>
      <c r="D13" s="20">
        <f>IF(基本信息!$C$4&lt;&gt;"B","",'4.6其他金融'!G20)</f>
        <v>0</v>
      </c>
      <c r="E13" s="21">
        <f>IF(基本信息!$C$4&lt;&gt;"B","",D13-C13)</f>
        <v>0</v>
      </c>
      <c r="F13" s="61">
        <f>IF(基本信息!$C$4&lt;&gt;"B","",IF(C13=0,0,ROUND(E13/ABS(C13),4)))</f>
        <v>0</v>
      </c>
      <c r="H13" s="42"/>
      <c r="I13" s="46" t="str">
        <f t="shared" si="0"/>
        <v>OK</v>
      </c>
    </row>
    <row r="14" spans="1:9">
      <c r="A14" s="26" t="str">
        <f>基本信息!B52</f>
        <v>投资性房地产</v>
      </c>
      <c r="B14" s="60" t="str">
        <f>目录!F37</f>
        <v>4-7</v>
      </c>
      <c r="C14" s="19">
        <f>'4.7投资性房地产'!I21</f>
        <v>0</v>
      </c>
      <c r="D14" s="20">
        <f>IF(基本信息!$C$4&lt;&gt;"B","",'4.7投资性房地产'!L21)</f>
        <v>0</v>
      </c>
      <c r="E14" s="21">
        <f>IF(基本信息!$C$4&lt;&gt;"B","",D14-C14)</f>
        <v>0</v>
      </c>
      <c r="F14" s="61">
        <f>IF(基本信息!$C$4&lt;&gt;"B","",IF(C14=0,0,ROUND(E14/ABS(C14),4)))</f>
        <v>0</v>
      </c>
      <c r="H14" s="42"/>
      <c r="I14" s="46" t="str">
        <f t="shared" si="0"/>
        <v>OK</v>
      </c>
    </row>
    <row r="15" spans="1:9">
      <c r="A15" s="26" t="str">
        <f>基本信息!B53</f>
        <v>固定资产</v>
      </c>
      <c r="B15" s="60" t="str">
        <f>目录!F38</f>
        <v>4-8</v>
      </c>
      <c r="C15" s="19">
        <f>'4.8固资汇总'!D19</f>
        <v>561455.78</v>
      </c>
      <c r="D15" s="20">
        <f>IF(基本信息!$C$4&lt;&gt;"B","",'4.8固资汇总'!F19)</f>
        <v>2147713</v>
      </c>
      <c r="E15" s="21">
        <f>IF(基本信息!$C$4&lt;&gt;"B","",D15-C15)</f>
        <v>1586257.22</v>
      </c>
      <c r="F15" s="61">
        <f>IF(基本信息!$C$4&lt;&gt;"B","",IF(C15=0,0,ROUND(E15/ABS(C15),4)))</f>
        <v>2.8253</v>
      </c>
      <c r="H15" s="42"/>
      <c r="I15" s="46" t="str">
        <f t="shared" si="0"/>
        <v>F</v>
      </c>
    </row>
    <row r="16" spans="1:9">
      <c r="A16" s="26" t="str">
        <f>基本信息!B61</f>
        <v>在建工程</v>
      </c>
      <c r="B16" s="60" t="s">
        <v>120</v>
      </c>
      <c r="C16" s="19">
        <f>'4.9在建工程'!C12</f>
        <v>0</v>
      </c>
      <c r="D16" s="20">
        <f>IF(基本信息!$C$4&lt;&gt;"B","",'4.9在建工程'!D12)</f>
        <v>0</v>
      </c>
      <c r="E16" s="21">
        <f>IF(基本信息!$C$4&lt;&gt;"B","",D16-C16)</f>
        <v>0</v>
      </c>
      <c r="F16" s="61">
        <f>IF(基本信息!$C$4&lt;&gt;"B","",IF(C16=0,0,ROUND(E16/ABS(C16),4)))</f>
        <v>0</v>
      </c>
      <c r="H16" s="42"/>
      <c r="I16" s="46" t="str">
        <f t="shared" si="0"/>
        <v>OK</v>
      </c>
    </row>
    <row r="17" spans="1:9">
      <c r="A17" s="26" t="str">
        <f>基本信息!B65</f>
        <v>生产性生物资产</v>
      </c>
      <c r="B17" s="60" t="s">
        <v>128</v>
      </c>
      <c r="C17" s="19"/>
      <c r="D17" s="20"/>
      <c r="E17" s="21">
        <f>IF(基本信息!$C$4&lt;&gt;"B","",D17-C17)</f>
        <v>0</v>
      </c>
      <c r="F17" s="61">
        <f>IF(基本信息!$C$4&lt;&gt;"B","",IF(C17=0,0,ROUND(E17/ABS(C17),4)))</f>
        <v>0</v>
      </c>
      <c r="H17" s="42"/>
      <c r="I17" s="46" t="str">
        <f t="shared" si="0"/>
        <v>OK</v>
      </c>
    </row>
    <row r="18" spans="1:9">
      <c r="A18" s="26" t="str">
        <f>基本信息!B66</f>
        <v>油气资产</v>
      </c>
      <c r="B18" s="60" t="s">
        <v>130</v>
      </c>
      <c r="C18" s="19"/>
      <c r="D18" s="20"/>
      <c r="E18" s="21">
        <f>IF(基本信息!$C$4&lt;&gt;"B","",D18-C18)</f>
        <v>0</v>
      </c>
      <c r="F18" s="61">
        <f>IF(基本信息!$C$4&lt;&gt;"B","",IF(C18=0,0,ROUND(E18/ABS(C18),4)))</f>
        <v>0</v>
      </c>
      <c r="H18" s="42"/>
      <c r="I18" s="46" t="str">
        <f t="shared" si="0"/>
        <v>OK</v>
      </c>
    </row>
    <row r="19" spans="1:9">
      <c r="A19" s="26" t="str">
        <f>基本信息!B67</f>
        <v>使用权资产</v>
      </c>
      <c r="B19" s="60" t="s">
        <v>132</v>
      </c>
      <c r="C19" s="19"/>
      <c r="D19" s="20"/>
      <c r="E19" s="21">
        <f>IF(基本信息!$C$4&lt;&gt;"B","",D19-C19)</f>
        <v>0</v>
      </c>
      <c r="F19" s="61">
        <f>IF(基本信息!$C$4&lt;&gt;"B","",IF(C19=0,0,ROUND(E19/ABS(C19),4)))</f>
        <v>0</v>
      </c>
      <c r="H19" s="42"/>
      <c r="I19" s="46" t="str">
        <f t="shared" si="0"/>
        <v>OK</v>
      </c>
    </row>
    <row r="20" spans="1:9">
      <c r="A20" s="26" t="str">
        <f>基本信息!B68</f>
        <v>无形资产</v>
      </c>
      <c r="B20" s="60" t="s">
        <v>134</v>
      </c>
      <c r="C20" s="19">
        <f>'4.13无形资产'!C12</f>
        <v>0</v>
      </c>
      <c r="D20" s="20">
        <f>IF(基本信息!$C$4&lt;&gt;"B","",'4.13无形资产'!D12)</f>
        <v>0</v>
      </c>
      <c r="E20" s="21">
        <f>IF(基本信息!$C$4&lt;&gt;"B","",D20-C20)</f>
        <v>0</v>
      </c>
      <c r="F20" s="61">
        <f>IF(基本信息!$C$4&lt;&gt;"B","",IF(C20=0,0,ROUND(E20/ABS(C20),4)))</f>
        <v>0</v>
      </c>
      <c r="H20" s="42"/>
      <c r="I20" s="46" t="str">
        <f t="shared" si="0"/>
        <v>OK</v>
      </c>
    </row>
    <row r="21" spans="1:9">
      <c r="A21" s="26" t="str">
        <f>基本信息!B71</f>
        <v>开发支出</v>
      </c>
      <c r="B21" s="60" t="s">
        <v>140</v>
      </c>
      <c r="C21" s="19">
        <f>'4.14开发支出'!D19</f>
        <v>0</v>
      </c>
      <c r="D21" s="20">
        <f>IF(基本信息!$C$4&lt;&gt;"B","",'4.14开发支出'!E19)</f>
        <v>0</v>
      </c>
      <c r="E21" s="21">
        <f>IF(基本信息!$C$4&lt;&gt;"B","",D21-C21)</f>
        <v>0</v>
      </c>
      <c r="F21" s="61">
        <f>IF(基本信息!$C$4&lt;&gt;"B","",IF(C21=0,0,ROUND(E21/ABS(C21),4)))</f>
        <v>0</v>
      </c>
      <c r="H21" s="42"/>
      <c r="I21" s="46" t="str">
        <f t="shared" ref="I21:I26" si="1">IF(ABS(C21-H21)&lt;0.00001,"OK","F")</f>
        <v>OK</v>
      </c>
    </row>
    <row r="22" spans="1:9">
      <c r="A22" s="26" t="str">
        <f>基本信息!B72</f>
        <v>商誉</v>
      </c>
      <c r="B22" s="60" t="s">
        <v>142</v>
      </c>
      <c r="C22" s="19">
        <f>'4.15商誉'!D19</f>
        <v>0</v>
      </c>
      <c r="D22" s="20">
        <f>IF(基本信息!$C$4&lt;&gt;"B","",'4.15商誉'!E19)</f>
        <v>0</v>
      </c>
      <c r="E22" s="21">
        <f>IF(基本信息!$C$4&lt;&gt;"B","",D22-C22)</f>
        <v>0</v>
      </c>
      <c r="F22" s="61">
        <f>IF(基本信息!$C$4&lt;&gt;"B","",IF(C22=0,0,ROUND(E22/ABS(C22),4)))</f>
        <v>0</v>
      </c>
      <c r="H22" s="42"/>
      <c r="I22" s="46" t="str">
        <f t="shared" si="1"/>
        <v>OK</v>
      </c>
    </row>
    <row r="23" spans="1:9">
      <c r="A23" s="26" t="str">
        <f>基本信息!B73</f>
        <v>长期待摊费用</v>
      </c>
      <c r="B23" s="60" t="s">
        <v>144</v>
      </c>
      <c r="C23" s="19">
        <f>'4.16长期待摊'!F19</f>
        <v>0</v>
      </c>
      <c r="D23" s="20">
        <f>IF(基本信息!$C$4&lt;&gt;"B","",'4.16长期待摊'!G19)</f>
        <v>0</v>
      </c>
      <c r="E23" s="21">
        <f>IF(基本信息!$C$4&lt;&gt;"B","",D23-C23)</f>
        <v>0</v>
      </c>
      <c r="F23" s="61">
        <f>IF(基本信息!$C$4&lt;&gt;"B","",IF(C23=0,0,ROUND(E23/ABS(C23),4)))</f>
        <v>0</v>
      </c>
      <c r="H23" s="42"/>
      <c r="I23" s="46" t="str">
        <f t="shared" si="1"/>
        <v>OK</v>
      </c>
    </row>
    <row r="24" spans="1:9">
      <c r="A24" s="26" t="str">
        <f>基本信息!B74</f>
        <v>递延所得税资产</v>
      </c>
      <c r="B24" s="60" t="s">
        <v>146</v>
      </c>
      <c r="C24" s="19">
        <f>'4.17递延资产'!D19</f>
        <v>0</v>
      </c>
      <c r="D24" s="20">
        <f>IF(基本信息!$C$4&lt;&gt;"B","",'4.17递延资产'!E19)</f>
        <v>0</v>
      </c>
      <c r="E24" s="21">
        <f>IF(基本信息!$C$4&lt;&gt;"B","",D24-C24)</f>
        <v>0</v>
      </c>
      <c r="F24" s="61">
        <f>IF(基本信息!$C$4&lt;&gt;"B","",IF(C24=0,0,ROUND(E24/ABS(C24),4)))</f>
        <v>0</v>
      </c>
      <c r="H24" s="42"/>
      <c r="I24" s="46" t="str">
        <f t="shared" si="1"/>
        <v>OK</v>
      </c>
    </row>
    <row r="25" spans="1:9">
      <c r="A25" s="26" t="str">
        <f>基本信息!B75</f>
        <v>其他非流动资产</v>
      </c>
      <c r="B25" s="60" t="s">
        <v>148</v>
      </c>
      <c r="C25" s="19">
        <f>'4.18其他非流资'!D19</f>
        <v>0</v>
      </c>
      <c r="D25" s="20">
        <f>IF(基本信息!$C$4&lt;&gt;"B","",'4.18其他非流资'!E19)</f>
        <v>0</v>
      </c>
      <c r="E25" s="21">
        <f>IF(基本信息!$C$4&lt;&gt;"B","",D25-C25)</f>
        <v>0</v>
      </c>
      <c r="F25" s="61">
        <f>IF(基本信息!$C$4&lt;&gt;"B","",IF(C25=0,0,ROUND(E25/ABS(C25),4)))</f>
        <v>0</v>
      </c>
      <c r="H25" s="42"/>
      <c r="I25" s="46" t="str">
        <f t="shared" si="1"/>
        <v>OK</v>
      </c>
    </row>
    <row r="26" spans="1:9">
      <c r="A26" s="27" t="s">
        <v>280</v>
      </c>
      <c r="B26" s="69"/>
      <c r="C26" s="30">
        <f>ROUND(SUM(C8:C25),2)</f>
        <v>561455.78</v>
      </c>
      <c r="D26" s="31">
        <f>IF(基本信息!$C$4&lt;&gt;"B","",ROUND(SUM(D8:D25),2))</f>
        <v>2147713</v>
      </c>
      <c r="E26" s="32">
        <f>IF(基本信息!$C$4&lt;&gt;"B","",ROUND(SUM(E8:E25),2))</f>
        <v>1586257.22</v>
      </c>
      <c r="F26" s="101">
        <f>IF(基本信息!$C$4&lt;&gt;"B","",IF(C26=0,0,ROUND(E26/ABS(C26),4)))</f>
        <v>2.8253</v>
      </c>
      <c r="H26" s="45"/>
      <c r="I26" s="46" t="str">
        <f t="shared" si="1"/>
        <v>F</v>
      </c>
    </row>
    <row r="27" spans="1:6">
      <c r="A27" s="33"/>
      <c r="B27" s="33"/>
      <c r="C27" s="33"/>
      <c r="D27" s="33"/>
      <c r="E27" s="33"/>
      <c r="F27" s="33"/>
    </row>
    <row r="28" spans="1:7">
      <c r="A28" s="34" t="str">
        <f>"被评估企业填表人："&amp;基本信息!$C$13</f>
        <v>被评估企业填表人：王向春</v>
      </c>
      <c r="B28" s="35"/>
      <c r="C28" s="35"/>
      <c r="D28" s="33"/>
      <c r="E28" s="33"/>
      <c r="F28" s="47" t="str">
        <f>IF(基本信息!$C$4="B","评估人员:"&amp;基本信息!C45,"")</f>
        <v>评估人员:</v>
      </c>
      <c r="G28" s="48"/>
    </row>
    <row r="29" spans="1:6">
      <c r="A29" s="34" t="str">
        <f>"填表日期："&amp;基本信息!$C$14</f>
        <v>填表日期：2026年2月10日</v>
      </c>
      <c r="B29" s="35"/>
      <c r="C29" s="35"/>
      <c r="D29" s="33"/>
      <c r="E29" s="33"/>
      <c r="F29" s="33"/>
    </row>
  </sheetData>
  <mergeCells count="1">
    <mergeCell ref="A6:A7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colBreaks count="1" manualBreakCount="1">
    <brk id="6" max="1048575" man="1"/>
  </colBreaks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="99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3" width="19" customWidth="1"/>
    <col min="4" max="4" width="10.6666666666667" customWidth="1"/>
    <col min="5" max="6" width="9.53333333333333" customWidth="1"/>
    <col min="7" max="7" width="7.53333333333333" customWidth="1"/>
    <col min="8" max="9" width="15.6666666666667" customWidth="1"/>
    <col min="10" max="10" width="12.3333333333333" customWidth="1"/>
    <col min="11" max="11" width="8.13333333333333" customWidth="1"/>
    <col min="14" max="14" width="12.5333333333333" customWidth="1"/>
  </cols>
  <sheetData>
    <row r="1" ht="30" customHeight="1" spans="1:12">
      <c r="A1" s="2" t="str">
        <f>目录!C31</f>
        <v>债权投资评估明细表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目录!E31&amp;目录!F31</f>
        <v>表4-1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7"/>
      <c r="H5" s="7"/>
      <c r="I5" s="8" t="s">
        <v>216</v>
      </c>
      <c r="J5" s="9"/>
      <c r="K5" s="9"/>
      <c r="L5" s="37"/>
    </row>
    <row r="6" s="1" customFormat="1" ht="12.4" spans="1:15">
      <c r="A6" s="10" t="s">
        <v>282</v>
      </c>
      <c r="B6" s="11" t="s">
        <v>332</v>
      </c>
      <c r="C6" s="11" t="s">
        <v>333</v>
      </c>
      <c r="D6" s="11" t="s">
        <v>334</v>
      </c>
      <c r="E6" s="11" t="s">
        <v>335</v>
      </c>
      <c r="F6" s="11" t="s">
        <v>299</v>
      </c>
      <c r="G6" s="11" t="s">
        <v>284</v>
      </c>
      <c r="H6" s="12" t="s">
        <v>217</v>
      </c>
      <c r="I6" s="13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91"/>
      <c r="D7" s="291"/>
      <c r="E7" s="293"/>
      <c r="F7" s="293"/>
      <c r="G7" s="18" t="s">
        <v>287</v>
      </c>
      <c r="H7" s="19"/>
      <c r="I7" s="20"/>
      <c r="J7" s="21">
        <f>IF(基本信息!$C$4&lt;&gt;"B","",I7-H7)</f>
        <v>0</v>
      </c>
      <c r="K7" s="40">
        <f>IF(基本信息!$C$4&lt;&gt;"B","",IF(H7=0,0,ROUND(J7/ABS(H7),4)))</f>
        <v>0</v>
      </c>
      <c r="L7" s="41"/>
      <c r="N7" s="42"/>
    </row>
    <row r="8" spans="1:14">
      <c r="A8" s="15">
        <f>A7+1</f>
        <v>2</v>
      </c>
      <c r="B8" s="291"/>
      <c r="C8" s="291"/>
      <c r="D8" s="291"/>
      <c r="E8" s="293"/>
      <c r="F8" s="293"/>
      <c r="G8" s="18"/>
      <c r="H8" s="19"/>
      <c r="I8" s="20"/>
      <c r="J8" s="21"/>
      <c r="K8" s="21"/>
      <c r="L8" s="41"/>
      <c r="N8" s="42"/>
    </row>
    <row r="9" spans="1:14">
      <c r="A9" s="15">
        <f t="shared" ref="A9:A16" si="0">A8+1</f>
        <v>3</v>
      </c>
      <c r="B9" s="291"/>
      <c r="C9" s="291"/>
      <c r="D9" s="291"/>
      <c r="E9" s="293"/>
      <c r="F9" s="293"/>
      <c r="G9" s="18"/>
      <c r="H9" s="19"/>
      <c r="I9" s="20"/>
      <c r="J9" s="21"/>
      <c r="K9" s="21"/>
      <c r="L9" s="41"/>
      <c r="N9" s="42"/>
    </row>
    <row r="10" spans="1:14">
      <c r="A10" s="15">
        <f t="shared" si="0"/>
        <v>4</v>
      </c>
      <c r="B10" s="291"/>
      <c r="C10" s="291"/>
      <c r="D10" s="291"/>
      <c r="E10" s="293"/>
      <c r="F10" s="293"/>
      <c r="G10" s="18"/>
      <c r="H10" s="19"/>
      <c r="I10" s="20"/>
      <c r="J10" s="21"/>
      <c r="K10" s="21"/>
      <c r="L10" s="41"/>
      <c r="N10" s="42"/>
    </row>
    <row r="11" spans="1:14">
      <c r="A11" s="15">
        <f t="shared" si="0"/>
        <v>5</v>
      </c>
      <c r="B11" s="291"/>
      <c r="C11" s="291"/>
      <c r="D11" s="291"/>
      <c r="E11" s="293"/>
      <c r="F11" s="293"/>
      <c r="G11" s="18"/>
      <c r="H11" s="19"/>
      <c r="I11" s="20"/>
      <c r="J11" s="21"/>
      <c r="K11" s="21"/>
      <c r="L11" s="41"/>
      <c r="N11" s="42"/>
    </row>
    <row r="12" spans="1:14">
      <c r="A12" s="15">
        <f t="shared" si="0"/>
        <v>6</v>
      </c>
      <c r="B12" s="291"/>
      <c r="C12" s="291"/>
      <c r="D12" s="291"/>
      <c r="E12" s="293"/>
      <c r="F12" s="293"/>
      <c r="G12" s="18"/>
      <c r="H12" s="19"/>
      <c r="I12" s="20"/>
      <c r="J12" s="21"/>
      <c r="K12" s="21"/>
      <c r="L12" s="41"/>
      <c r="N12" s="42"/>
    </row>
    <row r="13" spans="1:14">
      <c r="A13" s="15">
        <f t="shared" si="0"/>
        <v>7</v>
      </c>
      <c r="B13" s="291"/>
      <c r="C13" s="291"/>
      <c r="D13" s="291"/>
      <c r="E13" s="293"/>
      <c r="F13" s="293"/>
      <c r="G13" s="18"/>
      <c r="H13" s="19"/>
      <c r="I13" s="20"/>
      <c r="J13" s="21"/>
      <c r="K13" s="21"/>
      <c r="L13" s="41"/>
      <c r="N13" s="42"/>
    </row>
    <row r="14" spans="1:14">
      <c r="A14" s="15">
        <f t="shared" si="0"/>
        <v>8</v>
      </c>
      <c r="B14" s="291"/>
      <c r="C14" s="291"/>
      <c r="D14" s="291"/>
      <c r="E14" s="293"/>
      <c r="F14" s="293"/>
      <c r="G14" s="18"/>
      <c r="H14" s="19"/>
      <c r="I14" s="20"/>
      <c r="J14" s="21"/>
      <c r="K14" s="21"/>
      <c r="L14" s="41"/>
      <c r="N14" s="42"/>
    </row>
    <row r="15" spans="1:14">
      <c r="A15" s="15">
        <f t="shared" si="0"/>
        <v>9</v>
      </c>
      <c r="B15" s="291"/>
      <c r="C15" s="291"/>
      <c r="D15" s="291"/>
      <c r="E15" s="293"/>
      <c r="F15" s="293"/>
      <c r="G15" s="18"/>
      <c r="H15" s="19"/>
      <c r="I15" s="20"/>
      <c r="J15" s="21"/>
      <c r="K15" s="21"/>
      <c r="L15" s="41"/>
      <c r="N15" s="42"/>
    </row>
    <row r="16" spans="1:14">
      <c r="A16" s="15">
        <f t="shared" si="0"/>
        <v>10</v>
      </c>
      <c r="B16" s="291"/>
      <c r="C16" s="291"/>
      <c r="D16" s="291"/>
      <c r="E16" s="293"/>
      <c r="F16" s="293"/>
      <c r="G16" s="18"/>
      <c r="H16" s="19"/>
      <c r="I16" s="20"/>
      <c r="J16" s="21"/>
      <c r="K16" s="21"/>
      <c r="L16" s="41"/>
      <c r="N16" s="42"/>
    </row>
    <row r="17" spans="1:14">
      <c r="A17" s="15"/>
      <c r="B17" s="291"/>
      <c r="C17" s="291"/>
      <c r="D17" s="291"/>
      <c r="E17" s="293"/>
      <c r="F17" s="293"/>
      <c r="G17" s="18"/>
      <c r="H17" s="19"/>
      <c r="I17" s="20"/>
      <c r="J17" s="21"/>
      <c r="K17" s="21"/>
      <c r="L17" s="41"/>
      <c r="N17" s="42"/>
    </row>
    <row r="18" spans="1:14">
      <c r="A18" s="22"/>
      <c r="B18" s="23"/>
      <c r="C18" s="18" t="s">
        <v>300</v>
      </c>
      <c r="D18" s="24"/>
      <c r="E18" s="295"/>
      <c r="F18" s="295"/>
      <c r="G18" s="23"/>
      <c r="H18" s="19">
        <f>SUM(H7:H17)</f>
        <v>0</v>
      </c>
      <c r="I18" s="20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IF(基本信息!$C$4&lt;&gt;"B","",IF(H18=0,0,ROUND(J18/ABS(H18),4)))</f>
        <v>0</v>
      </c>
      <c r="L18" s="41"/>
      <c r="N18" s="42"/>
    </row>
    <row r="19" spans="1:14">
      <c r="A19" s="26"/>
      <c r="B19" s="23"/>
      <c r="C19" s="140" t="s">
        <v>329</v>
      </c>
      <c r="D19" s="24"/>
      <c r="E19" s="295"/>
      <c r="F19" s="295"/>
      <c r="G19" s="23"/>
      <c r="H19" s="19"/>
      <c r="I19" s="20"/>
      <c r="J19" s="21">
        <f>IF(基本信息!$C$4&lt;&gt;"B","",I19-H19)</f>
        <v>0</v>
      </c>
      <c r="K19" s="40">
        <f>IF(基本信息!$C$4&lt;&gt;"B","",IF(H19=0,0,ROUND(J19/ABS(H19),4)))</f>
        <v>0</v>
      </c>
      <c r="L19" s="41"/>
      <c r="N19" s="42"/>
    </row>
    <row r="20" spans="1:15">
      <c r="A20" s="27"/>
      <c r="B20" s="297"/>
      <c r="C20" s="28" t="s">
        <v>302</v>
      </c>
      <c r="D20" s="28"/>
      <c r="E20" s="28"/>
      <c r="F20" s="28"/>
      <c r="G20" s="28"/>
      <c r="H20" s="30">
        <f>ROUND(SUM(H18,-H19),2)</f>
        <v>0</v>
      </c>
      <c r="I20" s="31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IF(基本信息!$C$4&lt;&gt;"B","",IF(H20=0,0,ROUND(J20/ABS(H20),4)))</f>
        <v>0</v>
      </c>
      <c r="L20" s="44"/>
      <c r="N20" s="45"/>
      <c r="O20" s="46" t="str">
        <f>IF(H20-N20=0,"OK","F")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5"/>
      <c r="H22" s="35"/>
      <c r="I22" s="33"/>
      <c r="J22" s="33"/>
      <c r="K22" s="33"/>
      <c r="L22" s="47" t="str">
        <f>IF(基本信息!$C$4="B","评估人员:"&amp;基本信息!C46,"")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5"/>
      <c r="H23" s="35"/>
      <c r="I23" s="33"/>
      <c r="J23" s="33"/>
      <c r="K23" s="33"/>
      <c r="L23" s="33"/>
    </row>
  </sheetData>
  <printOptions horizontalCentered="1"/>
  <pageMargins left="0.31496062992126" right="0.31496062992126" top="0.94488188976378" bottom="0.748031496062992" header="0.31496062992126" footer="0.31496062992126"/>
  <pageSetup paperSize="9" scale="97" fitToHeight="0" orientation="landscape"/>
  <headerFooter/>
  <colBreaks count="1" manualBreakCount="1">
    <brk id="12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="107" zoomScaleNormal="100" workbookViewId="0">
      <pane xSplit="12" ySplit="6" topLeftCell="M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3" width="19" customWidth="1"/>
    <col min="4" max="4" width="10.6666666666667" customWidth="1"/>
    <col min="5" max="6" width="9.53333333333333" customWidth="1"/>
    <col min="7" max="7" width="7.53333333333333" customWidth="1"/>
    <col min="8" max="9" width="15.6666666666667" customWidth="1"/>
    <col min="10" max="10" width="12.3333333333333" customWidth="1"/>
    <col min="11" max="11" width="8.13333333333333" customWidth="1"/>
    <col min="14" max="14" width="12.5333333333333" customWidth="1"/>
  </cols>
  <sheetData>
    <row r="1" ht="30" customHeight="1" spans="1:12">
      <c r="A1" s="2" t="str">
        <f>目录!C32</f>
        <v>其他债权投资评估明细表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目录!E32&amp;目录!F32</f>
        <v>表4-2</v>
      </c>
    </row>
    <row r="4" spans="1:12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7"/>
      <c r="H5" s="7"/>
      <c r="I5" s="8" t="s">
        <v>216</v>
      </c>
      <c r="J5" s="9"/>
      <c r="K5" s="9"/>
      <c r="L5" s="37"/>
    </row>
    <row r="6" s="1" customFormat="1" ht="12.4" spans="1:15">
      <c r="A6" s="10" t="s">
        <v>282</v>
      </c>
      <c r="B6" s="11" t="s">
        <v>332</v>
      </c>
      <c r="C6" s="11" t="s">
        <v>333</v>
      </c>
      <c r="D6" s="11" t="s">
        <v>334</v>
      </c>
      <c r="E6" s="11" t="s">
        <v>335</v>
      </c>
      <c r="F6" s="11" t="s">
        <v>299</v>
      </c>
      <c r="G6" s="11" t="s">
        <v>284</v>
      </c>
      <c r="H6" s="12" t="s">
        <v>217</v>
      </c>
      <c r="I6" s="13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291"/>
      <c r="C7" s="291"/>
      <c r="D7" s="291"/>
      <c r="E7" s="293"/>
      <c r="F7" s="293"/>
      <c r="G7" s="18" t="s">
        <v>287</v>
      </c>
      <c r="H7" s="19"/>
      <c r="I7" s="20"/>
      <c r="J7" s="21">
        <f>IF(基本信息!$C$4&lt;&gt;"B","",I7-H7)</f>
        <v>0</v>
      </c>
      <c r="K7" s="40">
        <f>IF(基本信息!$C$4&lt;&gt;"B","",IF(H7=0,0,ROUND(J7/ABS(H7),4)))</f>
        <v>0</v>
      </c>
      <c r="L7" s="41"/>
      <c r="N7" s="42"/>
    </row>
    <row r="8" spans="1:14">
      <c r="A8" s="15">
        <f>A7+1</f>
        <v>2</v>
      </c>
      <c r="B8" s="291"/>
      <c r="C8" s="291"/>
      <c r="D8" s="291"/>
      <c r="E8" s="293"/>
      <c r="F8" s="293"/>
      <c r="G8" s="18"/>
      <c r="H8" s="19"/>
      <c r="I8" s="20"/>
      <c r="J8" s="21"/>
      <c r="K8" s="21"/>
      <c r="L8" s="41"/>
      <c r="N8" s="42"/>
    </row>
    <row r="9" spans="1:14">
      <c r="A9" s="15">
        <f t="shared" ref="A9:A16" si="0">A8+1</f>
        <v>3</v>
      </c>
      <c r="B9" s="291"/>
      <c r="C9" s="291"/>
      <c r="D9" s="291"/>
      <c r="E9" s="293"/>
      <c r="F9" s="293"/>
      <c r="G9" s="18"/>
      <c r="H9" s="19"/>
      <c r="I9" s="20"/>
      <c r="J9" s="21"/>
      <c r="K9" s="21"/>
      <c r="L9" s="41"/>
      <c r="N9" s="42"/>
    </row>
    <row r="10" spans="1:14">
      <c r="A10" s="15">
        <f t="shared" si="0"/>
        <v>4</v>
      </c>
      <c r="B10" s="291"/>
      <c r="C10" s="291"/>
      <c r="D10" s="291"/>
      <c r="E10" s="293"/>
      <c r="F10" s="293"/>
      <c r="G10" s="18"/>
      <c r="H10" s="19"/>
      <c r="I10" s="20"/>
      <c r="J10" s="21"/>
      <c r="K10" s="21"/>
      <c r="L10" s="41"/>
      <c r="N10" s="42"/>
    </row>
    <row r="11" spans="1:14">
      <c r="A11" s="15">
        <f t="shared" si="0"/>
        <v>5</v>
      </c>
      <c r="B11" s="291"/>
      <c r="C11" s="291"/>
      <c r="D11" s="291"/>
      <c r="E11" s="293"/>
      <c r="F11" s="293"/>
      <c r="G11" s="18"/>
      <c r="H11" s="19"/>
      <c r="I11" s="20"/>
      <c r="J11" s="21"/>
      <c r="K11" s="21"/>
      <c r="L11" s="41"/>
      <c r="N11" s="42"/>
    </row>
    <row r="12" spans="1:14">
      <c r="A12" s="15">
        <f t="shared" si="0"/>
        <v>6</v>
      </c>
      <c r="B12" s="291"/>
      <c r="C12" s="291"/>
      <c r="D12" s="291"/>
      <c r="E12" s="293"/>
      <c r="F12" s="293"/>
      <c r="G12" s="18"/>
      <c r="H12" s="19"/>
      <c r="I12" s="20"/>
      <c r="J12" s="21"/>
      <c r="K12" s="21"/>
      <c r="L12" s="41"/>
      <c r="N12" s="42"/>
    </row>
    <row r="13" spans="1:14">
      <c r="A13" s="15">
        <f t="shared" si="0"/>
        <v>7</v>
      </c>
      <c r="B13" s="291"/>
      <c r="C13" s="291"/>
      <c r="D13" s="291"/>
      <c r="E13" s="293"/>
      <c r="F13" s="293"/>
      <c r="G13" s="18"/>
      <c r="H13" s="19"/>
      <c r="I13" s="20"/>
      <c r="J13" s="21"/>
      <c r="K13" s="21"/>
      <c r="L13" s="41"/>
      <c r="N13" s="42"/>
    </row>
    <row r="14" spans="1:14">
      <c r="A14" s="15">
        <f t="shared" si="0"/>
        <v>8</v>
      </c>
      <c r="B14" s="291"/>
      <c r="C14" s="291"/>
      <c r="D14" s="291"/>
      <c r="E14" s="293"/>
      <c r="F14" s="293"/>
      <c r="G14" s="18"/>
      <c r="H14" s="19"/>
      <c r="I14" s="20"/>
      <c r="J14" s="21"/>
      <c r="K14" s="21"/>
      <c r="L14" s="41"/>
      <c r="N14" s="42"/>
    </row>
    <row r="15" spans="1:14">
      <c r="A15" s="15">
        <f t="shared" si="0"/>
        <v>9</v>
      </c>
      <c r="B15" s="291"/>
      <c r="C15" s="291"/>
      <c r="D15" s="291"/>
      <c r="E15" s="293"/>
      <c r="F15" s="293"/>
      <c r="G15" s="18"/>
      <c r="H15" s="19"/>
      <c r="I15" s="20"/>
      <c r="J15" s="21"/>
      <c r="K15" s="21"/>
      <c r="L15" s="41"/>
      <c r="N15" s="42"/>
    </row>
    <row r="16" spans="1:14">
      <c r="A16" s="15">
        <f t="shared" si="0"/>
        <v>10</v>
      </c>
      <c r="B16" s="291"/>
      <c r="C16" s="291"/>
      <c r="D16" s="291"/>
      <c r="E16" s="293"/>
      <c r="F16" s="293"/>
      <c r="G16" s="18"/>
      <c r="H16" s="19"/>
      <c r="I16" s="20"/>
      <c r="J16" s="21"/>
      <c r="K16" s="21"/>
      <c r="L16" s="41"/>
      <c r="N16" s="42"/>
    </row>
    <row r="17" spans="1:14">
      <c r="A17" s="15"/>
      <c r="B17" s="291"/>
      <c r="C17" s="291"/>
      <c r="D17" s="291"/>
      <c r="E17" s="293"/>
      <c r="F17" s="293"/>
      <c r="G17" s="18"/>
      <c r="H17" s="19"/>
      <c r="I17" s="20"/>
      <c r="J17" s="21"/>
      <c r="K17" s="21"/>
      <c r="L17" s="41"/>
      <c r="N17" s="42"/>
    </row>
    <row r="18" spans="1:14">
      <c r="A18" s="22"/>
      <c r="B18" s="23"/>
      <c r="C18" s="322"/>
      <c r="D18" s="24"/>
      <c r="E18" s="295"/>
      <c r="F18" s="295"/>
      <c r="G18" s="23"/>
      <c r="H18" s="19"/>
      <c r="I18" s="323"/>
      <c r="J18" s="324"/>
      <c r="K18" s="326"/>
      <c r="L18" s="41"/>
      <c r="N18" s="42"/>
    </row>
    <row r="19" spans="1:14">
      <c r="A19" s="26"/>
      <c r="B19" s="23"/>
      <c r="C19" s="325"/>
      <c r="D19" s="24"/>
      <c r="E19" s="295"/>
      <c r="F19" s="295"/>
      <c r="G19" s="23"/>
      <c r="H19" s="19"/>
      <c r="I19" s="20"/>
      <c r="J19" s="21"/>
      <c r="K19" s="40"/>
      <c r="L19" s="41"/>
      <c r="N19" s="42"/>
    </row>
    <row r="20" spans="1:15">
      <c r="A20" s="27"/>
      <c r="B20" s="297"/>
      <c r="C20" s="28" t="s">
        <v>302</v>
      </c>
      <c r="D20" s="28"/>
      <c r="E20" s="28"/>
      <c r="F20" s="28"/>
      <c r="G20" s="28"/>
      <c r="H20" s="30">
        <f>ROUND(SUM(H7:H19),2)</f>
        <v>0</v>
      </c>
      <c r="I20" s="31">
        <f>IF(基本信息!$C$4&lt;&gt;"B","",ROUND(SUM(I7:I19),2))</f>
        <v>0</v>
      </c>
      <c r="J20" s="32">
        <f>IF(基本信息!$C$4&lt;&gt;"B","",ROUND(SUM(J7:J19),2))</f>
        <v>0</v>
      </c>
      <c r="K20" s="43">
        <f>IF(基本信息!$C$4&lt;&gt;"B","",IF(H20=0,0,ROUND(J20/ABS(H20),4)))</f>
        <v>0</v>
      </c>
      <c r="L20" s="44"/>
      <c r="N20" s="45"/>
      <c r="O20" s="46" t="str">
        <f>IF(H20-N20=0,"OK","F")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5"/>
      <c r="H22" s="35"/>
      <c r="I22" s="33"/>
      <c r="J22" s="33"/>
      <c r="K22" s="33"/>
      <c r="L22" s="47" t="str">
        <f>IF(基本信息!$C$4="B","评估人员:"&amp;基本信息!C47,"")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5"/>
      <c r="H23" s="35"/>
      <c r="I23" s="33"/>
      <c r="J23" s="33"/>
      <c r="K23" s="33"/>
      <c r="L23" s="33"/>
    </row>
  </sheetData>
  <printOptions horizontalCentered="1"/>
  <pageMargins left="0.31496062992126" right="0.31496062992126" top="0.94488188976378" bottom="0.748031496062992" header="0.31496062992126" footer="0.31496062992126"/>
  <pageSetup paperSize="9" scale="97" orientation="landscape"/>
  <headerFooter/>
  <colBreaks count="1" manualBreakCount="1">
    <brk id="12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="99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5" width="9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目录!C33</f>
        <v>长期应收款评估明细表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目录!E33&amp;目录!F33</f>
        <v>表4-3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303</v>
      </c>
      <c r="C6" s="11" t="s">
        <v>304</v>
      </c>
      <c r="D6" s="11" t="s">
        <v>336</v>
      </c>
      <c r="E6" s="11" t="s">
        <v>337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67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67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67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67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67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67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67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67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67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67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67"/>
      <c r="F17" s="19"/>
      <c r="G17" s="20"/>
      <c r="H17" s="21"/>
      <c r="I17" s="21"/>
      <c r="J17" s="145"/>
      <c r="L17" s="42"/>
    </row>
    <row r="18" spans="1:12">
      <c r="A18" s="15"/>
      <c r="B18" s="18" t="s">
        <v>300</v>
      </c>
      <c r="C18" s="291"/>
      <c r="D18" s="328"/>
      <c r="E18" s="328"/>
      <c r="F18" s="19">
        <f>ROUND(SUM(F7:F17),2)</f>
        <v>0</v>
      </c>
      <c r="G18" s="20">
        <f>IF(基本信息!$C$4&lt;&gt;"B","",ROUND(SUM(G7:G17),2))</f>
        <v>0</v>
      </c>
      <c r="H18" s="21">
        <f>IF(基本信息!$C$4&lt;&gt;"B","",ROUND(SUM(H7:H17),2))</f>
        <v>0</v>
      </c>
      <c r="I18" s="40">
        <f>IF(基本信息!$C$4&lt;&gt;"B","",IF(F18=0,0,ROUND(H18/ABS(F18),4)))</f>
        <v>0</v>
      </c>
      <c r="J18" s="145"/>
      <c r="L18" s="42"/>
    </row>
    <row r="19" spans="1:12">
      <c r="A19" s="26"/>
      <c r="B19" s="140" t="s">
        <v>329</v>
      </c>
      <c r="C19" s="24"/>
      <c r="D19" s="67"/>
      <c r="E19" s="67"/>
      <c r="F19" s="19"/>
      <c r="G19" s="20"/>
      <c r="H19" s="21">
        <f>IF(基本信息!$C$4&lt;&gt;"B","",G19-F19)</f>
        <v>0</v>
      </c>
      <c r="I19" s="40">
        <f>IF(基本信息!$C$4&lt;&gt;"B","",IF(F19=0,0,ROUND(H19/ABS(F19),4)))</f>
        <v>0</v>
      </c>
      <c r="J19" s="61"/>
      <c r="L19" s="42"/>
    </row>
    <row r="20" spans="1:13">
      <c r="A20" s="27"/>
      <c r="B20" s="28" t="s">
        <v>302</v>
      </c>
      <c r="C20" s="28"/>
      <c r="D20" s="329"/>
      <c r="E20" s="329"/>
      <c r="F20" s="30">
        <f>ROUND(SUM(F18,-F19),2)</f>
        <v>0</v>
      </c>
      <c r="G20" s="31">
        <f>IF(基本信息!$C$4&lt;&gt;"B","",ROUND(SUM(G18,-G19),2))</f>
        <v>0</v>
      </c>
      <c r="H20" s="32">
        <f>IF(基本信息!$C$4&lt;&gt;"B","",ROUND(SUM(H18,-H19),2))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IF(基本信息!$C$4="B","评估人员:"&amp;基本信息!C48,"")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="107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2" customWidth="1"/>
    <col min="2" max="2" width="35.6666666666667" customWidth="1"/>
    <col min="3" max="5" width="9.53333333333333" customWidth="1"/>
    <col min="6" max="7" width="15.6666666666667" customWidth="1"/>
    <col min="8" max="8" width="12.4666666666667" customWidth="1"/>
    <col min="9" max="9" width="8.33333333333333" customWidth="1"/>
    <col min="12" max="12" width="12.5333333333333" customWidth="1"/>
  </cols>
  <sheetData>
    <row r="1" ht="26.45" customHeight="1" spans="1:10">
      <c r="A1" s="2" t="str">
        <f>目录!C34</f>
        <v>长期股权投资评估明细表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目录!E34&amp;目录!F34</f>
        <v>表4-4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338</v>
      </c>
      <c r="C6" s="11" t="s">
        <v>339</v>
      </c>
      <c r="D6" s="11" t="s">
        <v>340</v>
      </c>
      <c r="E6" s="11" t="s">
        <v>341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67"/>
      <c r="E7" s="327"/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145"/>
      <c r="L7" s="42"/>
    </row>
    <row r="8" spans="1:12">
      <c r="A8" s="15">
        <f>A7+1</f>
        <v>2</v>
      </c>
      <c r="B8" s="291"/>
      <c r="C8" s="291"/>
      <c r="D8" s="67"/>
      <c r="E8" s="327"/>
      <c r="F8" s="19"/>
      <c r="G8" s="20"/>
      <c r="H8" s="21"/>
      <c r="I8" s="40"/>
      <c r="J8" s="145"/>
      <c r="L8" s="42"/>
    </row>
    <row r="9" spans="1:12">
      <c r="A9" s="15">
        <f t="shared" ref="A9:A16" si="0">A8+1</f>
        <v>3</v>
      </c>
      <c r="B9" s="291"/>
      <c r="C9" s="291"/>
      <c r="D9" s="67"/>
      <c r="E9" s="327"/>
      <c r="F9" s="19"/>
      <c r="G9" s="20"/>
      <c r="H9" s="21"/>
      <c r="I9" s="21"/>
      <c r="J9" s="145"/>
      <c r="L9" s="42"/>
    </row>
    <row r="10" spans="1:12">
      <c r="A10" s="15">
        <f t="shared" si="0"/>
        <v>4</v>
      </c>
      <c r="B10" s="291"/>
      <c r="C10" s="291"/>
      <c r="D10" s="67"/>
      <c r="E10" s="327"/>
      <c r="F10" s="19"/>
      <c r="G10" s="20"/>
      <c r="H10" s="21"/>
      <c r="I10" s="21"/>
      <c r="J10" s="145"/>
      <c r="L10" s="42"/>
    </row>
    <row r="11" spans="1:12">
      <c r="A11" s="15">
        <f t="shared" si="0"/>
        <v>5</v>
      </c>
      <c r="B11" s="291"/>
      <c r="C11" s="291"/>
      <c r="D11" s="67"/>
      <c r="E11" s="327"/>
      <c r="F11" s="19"/>
      <c r="G11" s="20"/>
      <c r="H11" s="21"/>
      <c r="I11" s="21"/>
      <c r="J11" s="145"/>
      <c r="L11" s="42"/>
    </row>
    <row r="12" spans="1:12">
      <c r="A12" s="15">
        <f t="shared" si="0"/>
        <v>6</v>
      </c>
      <c r="B12" s="291"/>
      <c r="C12" s="291"/>
      <c r="D12" s="67"/>
      <c r="E12" s="327"/>
      <c r="F12" s="19"/>
      <c r="G12" s="20"/>
      <c r="H12" s="21"/>
      <c r="I12" s="21"/>
      <c r="J12" s="145"/>
      <c r="L12" s="42"/>
    </row>
    <row r="13" spans="1:12">
      <c r="A13" s="15">
        <f t="shared" si="0"/>
        <v>7</v>
      </c>
      <c r="B13" s="291"/>
      <c r="C13" s="291"/>
      <c r="D13" s="67"/>
      <c r="E13" s="327"/>
      <c r="F13" s="19"/>
      <c r="G13" s="20"/>
      <c r="H13" s="21"/>
      <c r="I13" s="21"/>
      <c r="J13" s="145"/>
      <c r="L13" s="42"/>
    </row>
    <row r="14" spans="1:12">
      <c r="A14" s="15">
        <f t="shared" si="0"/>
        <v>8</v>
      </c>
      <c r="B14" s="291"/>
      <c r="C14" s="291"/>
      <c r="D14" s="67"/>
      <c r="E14" s="327"/>
      <c r="F14" s="19"/>
      <c r="G14" s="20"/>
      <c r="H14" s="21"/>
      <c r="I14" s="21"/>
      <c r="J14" s="145"/>
      <c r="L14" s="42"/>
    </row>
    <row r="15" spans="1:12">
      <c r="A15" s="15">
        <f t="shared" si="0"/>
        <v>9</v>
      </c>
      <c r="B15" s="291"/>
      <c r="C15" s="291"/>
      <c r="D15" s="67"/>
      <c r="E15" s="327"/>
      <c r="F15" s="19"/>
      <c r="G15" s="20"/>
      <c r="H15" s="21"/>
      <c r="I15" s="21"/>
      <c r="J15" s="145"/>
      <c r="L15" s="42"/>
    </row>
    <row r="16" spans="1:12">
      <c r="A16" s="15">
        <f t="shared" si="0"/>
        <v>10</v>
      </c>
      <c r="B16" s="291"/>
      <c r="C16" s="291"/>
      <c r="D16" s="67"/>
      <c r="E16" s="327"/>
      <c r="F16" s="19"/>
      <c r="G16" s="20"/>
      <c r="H16" s="21"/>
      <c r="I16" s="21"/>
      <c r="J16" s="145"/>
      <c r="L16" s="42"/>
    </row>
    <row r="17" spans="1:12">
      <c r="A17" s="15"/>
      <c r="B17" s="291"/>
      <c r="C17" s="291"/>
      <c r="D17" s="67"/>
      <c r="E17" s="327"/>
      <c r="F17" s="19"/>
      <c r="G17" s="20"/>
      <c r="H17" s="21"/>
      <c r="I17" s="21"/>
      <c r="J17" s="145"/>
      <c r="L17" s="42"/>
    </row>
    <row r="18" spans="1:12">
      <c r="A18" s="15"/>
      <c r="B18" s="18" t="s">
        <v>300</v>
      </c>
      <c r="C18" s="291"/>
      <c r="D18" s="328"/>
      <c r="E18" s="328"/>
      <c r="F18" s="19">
        <f>ROUND(SUM(F7:F17),2)</f>
        <v>0</v>
      </c>
      <c r="G18" s="20">
        <f>IF(基本信息!$C$4&lt;&gt;"B","",ROUND(SUM(G7:G17),2))</f>
        <v>0</v>
      </c>
      <c r="H18" s="21">
        <f>IF(基本信息!$C$4&lt;&gt;"B","",ROUND(SUM(H7:H17),2))</f>
        <v>0</v>
      </c>
      <c r="I18" s="40">
        <f>IF(基本信息!$C$4&lt;&gt;"B","",IF(F18=0,0,ROUND(H18/ABS(F18),4)))</f>
        <v>0</v>
      </c>
      <c r="J18" s="145"/>
      <c r="L18" s="42"/>
    </row>
    <row r="19" spans="1:12">
      <c r="A19" s="26"/>
      <c r="B19" s="140" t="s">
        <v>329</v>
      </c>
      <c r="C19" s="24"/>
      <c r="D19" s="67"/>
      <c r="E19" s="67"/>
      <c r="F19" s="19"/>
      <c r="G19" s="20"/>
      <c r="H19" s="21">
        <f>IF(基本信息!$C$4&lt;&gt;"B","",G19-F19)</f>
        <v>0</v>
      </c>
      <c r="I19" s="40">
        <f>IF(基本信息!$C$4&lt;&gt;"B","",IF(F19=0,0,ROUND(H19/ABS(F19),4)))</f>
        <v>0</v>
      </c>
      <c r="J19" s="61"/>
      <c r="L19" s="42"/>
    </row>
    <row r="20" spans="1:13">
      <c r="A20" s="27"/>
      <c r="B20" s="28" t="s">
        <v>302</v>
      </c>
      <c r="C20" s="28"/>
      <c r="D20" s="329"/>
      <c r="E20" s="329"/>
      <c r="F20" s="30">
        <f>ROUND(SUM(F18,-F19),2)</f>
        <v>0</v>
      </c>
      <c r="G20" s="31">
        <f>IF(基本信息!$C$4&lt;&gt;"B","",ROUND(SUM(G18,-G19),2))</f>
        <v>0</v>
      </c>
      <c r="H20" s="32">
        <f>IF(基本信息!$C$4&lt;&gt;"B","",ROUND(SUM(H18,-H19),2))</f>
        <v>0</v>
      </c>
      <c r="I20" s="43">
        <f>IF(基本信息!$C$4&lt;&gt;"B","",IF(F20=0,0,ROUND(H20/ABS(F20),4)))</f>
        <v>0</v>
      </c>
      <c r="J20" s="101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IF(基本信息!$C$4="B","评估人员:"&amp;基本信息!C49,"")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showGridLines="0" view="pageBreakPreview" zoomScale="112" zoomScaleNormal="100" workbookViewId="0">
      <pane xSplit="11" ySplit="6" topLeftCell="L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3" width="19" customWidth="1"/>
    <col min="4" max="4" width="10.6666666666667" customWidth="1"/>
    <col min="5" max="5" width="9.53333333333333" customWidth="1"/>
    <col min="6" max="6" width="7.53333333333333" customWidth="1"/>
    <col min="7" max="8" width="15.6666666666667" customWidth="1"/>
    <col min="9" max="9" width="12.3333333333333" customWidth="1"/>
    <col min="10" max="10" width="8.13333333333333" customWidth="1"/>
    <col min="13" max="13" width="12.5333333333333" customWidth="1"/>
  </cols>
  <sheetData>
    <row r="1" ht="30" customHeight="1" spans="1:11">
      <c r="A1" s="2" t="str">
        <f>目录!C35</f>
        <v>其他权益工具投资评估明细表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5"/>
      <c r="B3" s="5"/>
      <c r="C3" s="5"/>
      <c r="D3" s="5"/>
      <c r="E3" s="5"/>
      <c r="F3" s="5"/>
      <c r="G3" s="5"/>
      <c r="H3" s="5"/>
      <c r="I3" s="5"/>
      <c r="J3" s="36"/>
      <c r="K3" s="36" t="str">
        <f>目录!E35&amp;目录!F35</f>
        <v>表4-5</v>
      </c>
    </row>
    <row r="4" spans="1:11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36" t="s">
        <v>214</v>
      </c>
    </row>
    <row r="5" ht="14.95" spans="1:11">
      <c r="A5" s="6" t="s">
        <v>215</v>
      </c>
      <c r="B5" s="7"/>
      <c r="C5" s="7"/>
      <c r="D5" s="7"/>
      <c r="E5" s="7"/>
      <c r="F5" s="7"/>
      <c r="G5" s="7"/>
      <c r="H5" s="8" t="s">
        <v>216</v>
      </c>
      <c r="I5" s="9"/>
      <c r="J5" s="9"/>
      <c r="K5" s="37"/>
    </row>
    <row r="6" s="1" customFormat="1" ht="12.4" spans="1:14">
      <c r="A6" s="10" t="s">
        <v>282</v>
      </c>
      <c r="B6" s="11" t="s">
        <v>342</v>
      </c>
      <c r="C6" s="11" t="s">
        <v>343</v>
      </c>
      <c r="D6" s="11" t="s">
        <v>293</v>
      </c>
      <c r="E6" s="11" t="s">
        <v>335</v>
      </c>
      <c r="F6" s="11" t="s">
        <v>284</v>
      </c>
      <c r="G6" s="12" t="s">
        <v>217</v>
      </c>
      <c r="H6" s="13" t="s">
        <v>203</v>
      </c>
      <c r="I6" s="14" t="s">
        <v>204</v>
      </c>
      <c r="J6" s="14" t="s">
        <v>205</v>
      </c>
      <c r="K6" s="38" t="s">
        <v>285</v>
      </c>
      <c r="M6" s="39" t="s">
        <v>218</v>
      </c>
      <c r="N6" s="39" t="s">
        <v>219</v>
      </c>
    </row>
    <row r="7" spans="1:13">
      <c r="A7" s="15">
        <v>1</v>
      </c>
      <c r="B7" s="291"/>
      <c r="C7" s="291"/>
      <c r="D7" s="291"/>
      <c r="E7" s="292"/>
      <c r="F7" s="18" t="s">
        <v>287</v>
      </c>
      <c r="G7" s="19"/>
      <c r="H7" s="20"/>
      <c r="I7" s="21">
        <f>IF(基本信息!$C$4&lt;&gt;"B","",H7-G7)</f>
        <v>0</v>
      </c>
      <c r="J7" s="40">
        <f>IF(基本信息!$C$4&lt;&gt;"B","",IF(G7=0,0,ROUND(I7/ABS(G7),4)))</f>
        <v>0</v>
      </c>
      <c r="K7" s="41"/>
      <c r="M7" s="42"/>
    </row>
    <row r="8" spans="1:13">
      <c r="A8" s="15">
        <f>A7+1</f>
        <v>2</v>
      </c>
      <c r="B8" s="291"/>
      <c r="C8" s="291"/>
      <c r="D8" s="291"/>
      <c r="E8" s="292"/>
      <c r="F8" s="18"/>
      <c r="G8" s="19"/>
      <c r="H8" s="20"/>
      <c r="I8" s="21"/>
      <c r="J8" s="21"/>
      <c r="K8" s="41"/>
      <c r="M8" s="42"/>
    </row>
    <row r="9" spans="1:13">
      <c r="A9" s="15">
        <f t="shared" ref="A9:A16" si="0">A8+1</f>
        <v>3</v>
      </c>
      <c r="B9" s="291"/>
      <c r="C9" s="291"/>
      <c r="D9" s="291"/>
      <c r="E9" s="292"/>
      <c r="F9" s="18"/>
      <c r="G9" s="19"/>
      <c r="H9" s="20"/>
      <c r="I9" s="21"/>
      <c r="J9" s="21"/>
      <c r="K9" s="41"/>
      <c r="M9" s="42"/>
    </row>
    <row r="10" spans="1:13">
      <c r="A10" s="15">
        <f t="shared" si="0"/>
        <v>4</v>
      </c>
      <c r="B10" s="291"/>
      <c r="C10" s="291"/>
      <c r="D10" s="291"/>
      <c r="E10" s="292"/>
      <c r="F10" s="18"/>
      <c r="G10" s="19"/>
      <c r="H10" s="20"/>
      <c r="I10" s="21"/>
      <c r="J10" s="21"/>
      <c r="K10" s="41"/>
      <c r="M10" s="42"/>
    </row>
    <row r="11" spans="1:13">
      <c r="A11" s="15">
        <f t="shared" si="0"/>
        <v>5</v>
      </c>
      <c r="B11" s="291"/>
      <c r="C11" s="291"/>
      <c r="D11" s="291"/>
      <c r="E11" s="292"/>
      <c r="F11" s="18"/>
      <c r="G11" s="19"/>
      <c r="H11" s="20"/>
      <c r="I11" s="21"/>
      <c r="J11" s="21"/>
      <c r="K11" s="41"/>
      <c r="M11" s="42"/>
    </row>
    <row r="12" spans="1:13">
      <c r="A12" s="15">
        <f t="shared" si="0"/>
        <v>6</v>
      </c>
      <c r="B12" s="291"/>
      <c r="C12" s="291"/>
      <c r="D12" s="291"/>
      <c r="E12" s="292"/>
      <c r="F12" s="18"/>
      <c r="G12" s="19"/>
      <c r="H12" s="20"/>
      <c r="I12" s="21"/>
      <c r="J12" s="21"/>
      <c r="K12" s="41"/>
      <c r="M12" s="42"/>
    </row>
    <row r="13" spans="1:13">
      <c r="A13" s="15">
        <f t="shared" si="0"/>
        <v>7</v>
      </c>
      <c r="B13" s="291"/>
      <c r="C13" s="291"/>
      <c r="D13" s="291"/>
      <c r="E13" s="292"/>
      <c r="F13" s="18"/>
      <c r="G13" s="19"/>
      <c r="H13" s="20"/>
      <c r="I13" s="21"/>
      <c r="J13" s="21"/>
      <c r="K13" s="41"/>
      <c r="M13" s="42"/>
    </row>
    <row r="14" spans="1:13">
      <c r="A14" s="15">
        <f t="shared" si="0"/>
        <v>8</v>
      </c>
      <c r="B14" s="291"/>
      <c r="C14" s="291"/>
      <c r="D14" s="291"/>
      <c r="E14" s="292"/>
      <c r="F14" s="18"/>
      <c r="G14" s="19"/>
      <c r="H14" s="20"/>
      <c r="I14" s="21"/>
      <c r="J14" s="21"/>
      <c r="K14" s="41"/>
      <c r="M14" s="42"/>
    </row>
    <row r="15" spans="1:13">
      <c r="A15" s="15">
        <f t="shared" si="0"/>
        <v>9</v>
      </c>
      <c r="B15" s="291"/>
      <c r="C15" s="291"/>
      <c r="D15" s="291"/>
      <c r="E15" s="292"/>
      <c r="F15" s="18"/>
      <c r="G15" s="19"/>
      <c r="H15" s="20"/>
      <c r="I15" s="21"/>
      <c r="J15" s="21"/>
      <c r="K15" s="41"/>
      <c r="M15" s="42"/>
    </row>
    <row r="16" spans="1:13">
      <c r="A16" s="15">
        <f t="shared" si="0"/>
        <v>10</v>
      </c>
      <c r="B16" s="291"/>
      <c r="C16" s="291"/>
      <c r="D16" s="291"/>
      <c r="E16" s="292"/>
      <c r="F16" s="18"/>
      <c r="G16" s="19"/>
      <c r="H16" s="20"/>
      <c r="I16" s="21"/>
      <c r="J16" s="21"/>
      <c r="K16" s="41"/>
      <c r="M16" s="42"/>
    </row>
    <row r="17" spans="1:13">
      <c r="A17" s="15"/>
      <c r="B17" s="291"/>
      <c r="C17" s="291"/>
      <c r="D17" s="291"/>
      <c r="E17" s="292"/>
      <c r="F17" s="18"/>
      <c r="G17" s="19"/>
      <c r="H17" s="20"/>
      <c r="I17" s="21"/>
      <c r="J17" s="21"/>
      <c r="K17" s="41"/>
      <c r="M17" s="42"/>
    </row>
    <row r="18" spans="1:13">
      <c r="A18" s="22"/>
      <c r="B18" s="23"/>
      <c r="C18" s="322"/>
      <c r="D18" s="24"/>
      <c r="E18" s="296"/>
      <c r="F18" s="23"/>
      <c r="G18" s="19"/>
      <c r="H18" s="323"/>
      <c r="I18" s="324"/>
      <c r="J18" s="326"/>
      <c r="K18" s="41"/>
      <c r="M18" s="42"/>
    </row>
    <row r="19" spans="1:13">
      <c r="A19" s="26"/>
      <c r="B19" s="23"/>
      <c r="C19" s="325"/>
      <c r="D19" s="24"/>
      <c r="E19" s="296"/>
      <c r="F19" s="23"/>
      <c r="G19" s="19"/>
      <c r="H19" s="20"/>
      <c r="I19" s="21"/>
      <c r="J19" s="40"/>
      <c r="K19" s="41"/>
      <c r="M19" s="42"/>
    </row>
    <row r="20" spans="1:14">
      <c r="A20" s="27"/>
      <c r="B20" s="297"/>
      <c r="C20" s="28" t="s">
        <v>302</v>
      </c>
      <c r="D20" s="28"/>
      <c r="E20" s="28"/>
      <c r="F20" s="28"/>
      <c r="G20" s="30">
        <f>ROUND(SUM(G7:G19),2)</f>
        <v>0</v>
      </c>
      <c r="H20" s="31">
        <f>IF(基本信息!$C$4&lt;&gt;"B","",ROUND(SUM(H7:H19),2))</f>
        <v>0</v>
      </c>
      <c r="I20" s="32">
        <f>IF(基本信息!$C$4&lt;&gt;"B","",ROUND(SUM(I7:I19),2))</f>
        <v>0</v>
      </c>
      <c r="J20" s="43">
        <f>IF(基本信息!$C$4&lt;&gt;"B","",IF(G20=0,0,ROUND(I20/ABS(G20),4)))</f>
        <v>0</v>
      </c>
      <c r="K20" s="44"/>
      <c r="M20" s="45"/>
      <c r="N20" s="46" t="str">
        <f>IF(G20-M20=0,"OK","F")</f>
        <v>OK</v>
      </c>
    </row>
    <row r="2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2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5"/>
      <c r="H22" s="33"/>
      <c r="I22" s="33"/>
      <c r="J22" s="33"/>
      <c r="K22" s="47" t="str">
        <f>IF(基本信息!$C$4="B","评估人员:"&amp;基本信息!C50,"")</f>
        <v>评估人员:</v>
      </c>
      <c r="L22" s="48"/>
    </row>
    <row r="23" spans="1:11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5"/>
      <c r="H23" s="33"/>
      <c r="I23" s="33"/>
      <c r="J23" s="33"/>
      <c r="K23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2" width="33" customWidth="1"/>
    <col min="3" max="3" width="19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2" max="12" width="12.5333333333333" customWidth="1"/>
  </cols>
  <sheetData>
    <row r="1" ht="30" customHeight="1" spans="1:10">
      <c r="A1" s="2" t="str">
        <f>目录!C36</f>
        <v>其他非流动金融资产评估明细表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目录!E36&amp;目录!F36</f>
        <v>表4-6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344</v>
      </c>
      <c r="C6" s="11" t="s">
        <v>293</v>
      </c>
      <c r="D6" s="11" t="s">
        <v>345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291"/>
      <c r="C7" s="291"/>
      <c r="D7" s="292"/>
      <c r="E7" s="18" t="s">
        <v>287</v>
      </c>
      <c r="F7" s="19"/>
      <c r="G7" s="20"/>
      <c r="H7" s="21">
        <f>IF(基本信息!$C$4&lt;&gt;"B","",G7-F7)</f>
        <v>0</v>
      </c>
      <c r="I7" s="40">
        <f>IF(基本信息!$C$4&lt;&gt;"B","",IF(F7=0,0,ROUND(H7/ABS(F7),4)))</f>
        <v>0</v>
      </c>
      <c r="J7" s="41"/>
      <c r="L7" s="42"/>
    </row>
    <row r="8" spans="1:12">
      <c r="A8" s="15">
        <f>A7+1</f>
        <v>2</v>
      </c>
      <c r="B8" s="291"/>
      <c r="C8" s="291"/>
      <c r="D8" s="292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291"/>
      <c r="C9" s="291"/>
      <c r="D9" s="292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291"/>
      <c r="C10" s="291"/>
      <c r="D10" s="292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291"/>
      <c r="C11" s="291"/>
      <c r="D11" s="292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291"/>
      <c r="C12" s="291"/>
      <c r="D12" s="292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291"/>
      <c r="C13" s="291"/>
      <c r="D13" s="292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291"/>
      <c r="C14" s="291"/>
      <c r="D14" s="292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291"/>
      <c r="C15" s="291"/>
      <c r="D15" s="292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291"/>
      <c r="C16" s="291"/>
      <c r="D16" s="292"/>
      <c r="E16" s="18"/>
      <c r="F16" s="19"/>
      <c r="G16" s="20"/>
      <c r="H16" s="21"/>
      <c r="I16" s="21"/>
      <c r="J16" s="41"/>
      <c r="L16" s="42"/>
    </row>
    <row r="17" spans="1:12">
      <c r="A17" s="15"/>
      <c r="B17" s="291"/>
      <c r="C17" s="291"/>
      <c r="D17" s="292"/>
      <c r="E17" s="18"/>
      <c r="F17" s="19"/>
      <c r="G17" s="20"/>
      <c r="H17" s="21"/>
      <c r="I17" s="21"/>
      <c r="J17" s="41"/>
      <c r="L17" s="42"/>
    </row>
    <row r="18" spans="1:12">
      <c r="A18" s="22"/>
      <c r="B18" s="23"/>
      <c r="C18" s="322"/>
      <c r="D18" s="296"/>
      <c r="E18" s="23"/>
      <c r="F18" s="19"/>
      <c r="G18" s="323"/>
      <c r="H18" s="324"/>
      <c r="I18" s="326"/>
      <c r="J18" s="41"/>
      <c r="L18" s="42"/>
    </row>
    <row r="19" spans="1:12">
      <c r="A19" s="26"/>
      <c r="B19" s="23"/>
      <c r="C19" s="325"/>
      <c r="D19" s="296"/>
      <c r="E19" s="23"/>
      <c r="F19" s="19"/>
      <c r="G19" s="20"/>
      <c r="H19" s="21"/>
      <c r="I19" s="40"/>
      <c r="J19" s="41"/>
      <c r="L19" s="42"/>
    </row>
    <row r="20" spans="1:13">
      <c r="A20" s="27"/>
      <c r="B20" s="297"/>
      <c r="C20" s="28" t="s">
        <v>302</v>
      </c>
      <c r="D20" s="28"/>
      <c r="E20" s="28"/>
      <c r="F20" s="30">
        <f>ROUND(SUM(F7:F19),2)</f>
        <v>0</v>
      </c>
      <c r="G20" s="31">
        <f>IF(基本信息!$C$4&lt;&gt;"B","",ROUND(SUM(G7:G19),2))</f>
        <v>0</v>
      </c>
      <c r="H20" s="32">
        <f>IF(基本信息!$C$4&lt;&gt;"B","",ROUND(SUM(H7:H19),2))</f>
        <v>0</v>
      </c>
      <c r="I20" s="43">
        <f>IF(基本信息!$C$4&lt;&gt;"B","",IF(F20=0,0,ROUND(H20/ABS(F20),4)))</f>
        <v>0</v>
      </c>
      <c r="J20" s="44"/>
      <c r="L20" s="45"/>
      <c r="M20" s="46" t="str">
        <f>IF(F20-L20=0,"OK","F")</f>
        <v>OK</v>
      </c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1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47" t="str">
        <f>IF(基本信息!$C$4="B","评估人员:"&amp;基本信息!C51,"")</f>
        <v>评估人员:</v>
      </c>
      <c r="K22" s="48"/>
    </row>
    <row r="23" spans="1:10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showGridLines="0" view="pageBreakPreview" zoomScale="99" zoomScaleNormal="100" workbookViewId="0">
      <pane xSplit="15" ySplit="7" topLeftCell="P8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" customWidth="1"/>
    <col min="2" max="3" width="19" customWidth="1"/>
    <col min="4" max="4" width="5.53333333333333" customWidth="1"/>
    <col min="5" max="5" width="7.53333333333333" customWidth="1"/>
    <col min="6" max="7" width="9.53333333333333" customWidth="1"/>
    <col min="8" max="8" width="13.5333333333333" customWidth="1"/>
    <col min="9" max="10" width="15.6666666666667" customWidth="1"/>
    <col min="11" max="11" width="6.66666666666667" customWidth="1"/>
    <col min="12" max="13" width="12.3333333333333" customWidth="1"/>
    <col min="14" max="14" width="8.13333333333333" customWidth="1"/>
    <col min="17" max="17" width="12.5333333333333" customWidth="1"/>
  </cols>
  <sheetData>
    <row r="1" ht="30" customHeight="1" spans="1:15">
      <c r="A1" s="2" t="str">
        <f>目录!C37</f>
        <v>投资性房地产评估明细表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6"/>
      <c r="O3" s="36" t="str">
        <f>目录!E37&amp;目录!F37</f>
        <v>表4-7</v>
      </c>
    </row>
    <row r="4" spans="1:15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6" t="s">
        <v>214</v>
      </c>
    </row>
    <row r="5" ht="14.95" spans="1:15">
      <c r="A5" s="6" t="s">
        <v>215</v>
      </c>
      <c r="B5" s="7"/>
      <c r="C5" s="7"/>
      <c r="D5" s="7"/>
      <c r="E5" s="7"/>
      <c r="F5" s="7"/>
      <c r="G5" s="7"/>
      <c r="H5" s="7"/>
      <c r="I5" s="7"/>
      <c r="J5" s="8" t="s">
        <v>216</v>
      </c>
      <c r="K5" s="9"/>
      <c r="L5" s="9"/>
      <c r="M5" s="9"/>
      <c r="N5" s="9"/>
      <c r="O5" s="37"/>
    </row>
    <row r="6" s="1" customFormat="1" ht="12.4" spans="1:18">
      <c r="A6" s="76" t="s">
        <v>346</v>
      </c>
      <c r="B6" s="77" t="s">
        <v>347</v>
      </c>
      <c r="C6" s="77" t="s">
        <v>348</v>
      </c>
      <c r="D6" s="77" t="s">
        <v>349</v>
      </c>
      <c r="E6" s="77" t="s">
        <v>350</v>
      </c>
      <c r="F6" s="125" t="s">
        <v>351</v>
      </c>
      <c r="G6" s="125" t="s">
        <v>352</v>
      </c>
      <c r="H6" s="287" t="s">
        <v>217</v>
      </c>
      <c r="I6" s="288"/>
      <c r="J6" s="298" t="s">
        <v>353</v>
      </c>
      <c r="K6" s="299" t="s">
        <v>354</v>
      </c>
      <c r="L6" s="300" t="s">
        <v>355</v>
      </c>
      <c r="M6" s="299" t="s">
        <v>204</v>
      </c>
      <c r="N6" s="299" t="s">
        <v>205</v>
      </c>
      <c r="O6" s="301" t="s">
        <v>285</v>
      </c>
      <c r="Q6" s="39"/>
      <c r="R6" s="39"/>
    </row>
    <row r="7" s="1" customFormat="1" ht="14.15" spans="1:18">
      <c r="A7" s="82"/>
      <c r="B7" s="83"/>
      <c r="C7" s="83"/>
      <c r="D7" s="83"/>
      <c r="E7" s="83"/>
      <c r="F7" s="83" t="s">
        <v>356</v>
      </c>
      <c r="G7" s="83" t="s">
        <v>357</v>
      </c>
      <c r="H7" s="83" t="s">
        <v>358</v>
      </c>
      <c r="I7" s="113" t="s">
        <v>359</v>
      </c>
      <c r="J7" s="302"/>
      <c r="K7" s="86" t="s">
        <v>360</v>
      </c>
      <c r="L7" s="303"/>
      <c r="M7" s="86"/>
      <c r="N7" s="86"/>
      <c r="O7" s="87"/>
      <c r="Q7" s="39" t="s">
        <v>218</v>
      </c>
      <c r="R7" s="39" t="s">
        <v>219</v>
      </c>
    </row>
    <row r="8" spans="1:17">
      <c r="A8" s="15">
        <v>1</v>
      </c>
      <c r="B8" s="291"/>
      <c r="C8" s="291"/>
      <c r="D8" s="291"/>
      <c r="E8" s="293"/>
      <c r="F8" s="293"/>
      <c r="G8" s="293"/>
      <c r="H8" s="321"/>
      <c r="I8" s="19"/>
      <c r="J8" s="20"/>
      <c r="K8" s="304"/>
      <c r="L8" s="21"/>
      <c r="M8" s="21">
        <f>IF(基本信息!$C$4&lt;&gt;"B","",L8-I8)</f>
        <v>0</v>
      </c>
      <c r="N8" s="40">
        <f>IF(基本信息!$C$4&lt;&gt;"B","",IF(I8=0,0,ROUND(M8/ABS(I8),4)))</f>
        <v>0</v>
      </c>
      <c r="O8" s="41"/>
      <c r="Q8" s="42"/>
    </row>
    <row r="9" spans="1:17">
      <c r="A9" s="15">
        <f>A8+1</f>
        <v>2</v>
      </c>
      <c r="B9" s="291"/>
      <c r="C9" s="291"/>
      <c r="D9" s="291"/>
      <c r="E9" s="293"/>
      <c r="F9" s="293"/>
      <c r="G9" s="293"/>
      <c r="H9" s="321"/>
      <c r="I9" s="19"/>
      <c r="J9" s="20"/>
      <c r="K9" s="289"/>
      <c r="L9" s="21"/>
      <c r="M9" s="21"/>
      <c r="N9" s="21"/>
      <c r="O9" s="41"/>
      <c r="Q9" s="42"/>
    </row>
    <row r="10" spans="1:17">
      <c r="A10" s="15">
        <f t="shared" ref="A10:A17" si="0">A9+1</f>
        <v>3</v>
      </c>
      <c r="B10" s="291"/>
      <c r="C10" s="291"/>
      <c r="D10" s="291"/>
      <c r="E10" s="293"/>
      <c r="F10" s="293"/>
      <c r="G10" s="293"/>
      <c r="H10" s="321"/>
      <c r="I10" s="19"/>
      <c r="J10" s="20"/>
      <c r="K10" s="289"/>
      <c r="L10" s="21"/>
      <c r="M10" s="21"/>
      <c r="N10" s="21"/>
      <c r="O10" s="41"/>
      <c r="Q10" s="42"/>
    </row>
    <row r="11" spans="1:17">
      <c r="A11" s="15">
        <f t="shared" si="0"/>
        <v>4</v>
      </c>
      <c r="B11" s="291"/>
      <c r="C11" s="291"/>
      <c r="D11" s="291"/>
      <c r="E11" s="293"/>
      <c r="F11" s="293"/>
      <c r="G11" s="293"/>
      <c r="H11" s="321"/>
      <c r="I11" s="19"/>
      <c r="J11" s="20"/>
      <c r="K11" s="289"/>
      <c r="L11" s="21"/>
      <c r="M11" s="21"/>
      <c r="N11" s="21"/>
      <c r="O11" s="41"/>
      <c r="Q11" s="42"/>
    </row>
    <row r="12" spans="1:17">
      <c r="A12" s="15">
        <f t="shared" si="0"/>
        <v>5</v>
      </c>
      <c r="B12" s="291"/>
      <c r="C12" s="291"/>
      <c r="D12" s="291"/>
      <c r="E12" s="293"/>
      <c r="F12" s="293"/>
      <c r="G12" s="293"/>
      <c r="H12" s="321"/>
      <c r="I12" s="19"/>
      <c r="J12" s="20"/>
      <c r="K12" s="289"/>
      <c r="L12" s="21"/>
      <c r="M12" s="21"/>
      <c r="N12" s="21"/>
      <c r="O12" s="41"/>
      <c r="Q12" s="42"/>
    </row>
    <row r="13" spans="1:17">
      <c r="A13" s="15">
        <f t="shared" si="0"/>
        <v>6</v>
      </c>
      <c r="B13" s="291"/>
      <c r="C13" s="291"/>
      <c r="D13" s="291"/>
      <c r="E13" s="293"/>
      <c r="F13" s="293"/>
      <c r="G13" s="293"/>
      <c r="H13" s="321"/>
      <c r="I13" s="19"/>
      <c r="J13" s="20"/>
      <c r="K13" s="289"/>
      <c r="L13" s="21"/>
      <c r="M13" s="21"/>
      <c r="N13" s="21"/>
      <c r="O13" s="41"/>
      <c r="Q13" s="42"/>
    </row>
    <row r="14" spans="1:17">
      <c r="A14" s="15">
        <f t="shared" si="0"/>
        <v>7</v>
      </c>
      <c r="B14" s="291"/>
      <c r="C14" s="291"/>
      <c r="D14" s="291"/>
      <c r="E14" s="293"/>
      <c r="F14" s="293"/>
      <c r="G14" s="293"/>
      <c r="H14" s="321"/>
      <c r="I14" s="19"/>
      <c r="J14" s="20"/>
      <c r="K14" s="289"/>
      <c r="L14" s="21"/>
      <c r="M14" s="21"/>
      <c r="N14" s="21"/>
      <c r="O14" s="41"/>
      <c r="Q14" s="42"/>
    </row>
    <row r="15" spans="1:17">
      <c r="A15" s="15">
        <f t="shared" si="0"/>
        <v>8</v>
      </c>
      <c r="B15" s="291"/>
      <c r="C15" s="291"/>
      <c r="D15" s="291"/>
      <c r="E15" s="293"/>
      <c r="F15" s="293"/>
      <c r="G15" s="293"/>
      <c r="H15" s="321"/>
      <c r="I15" s="19"/>
      <c r="J15" s="20"/>
      <c r="K15" s="289"/>
      <c r="L15" s="21"/>
      <c r="M15" s="21"/>
      <c r="N15" s="21"/>
      <c r="O15" s="41"/>
      <c r="Q15" s="42"/>
    </row>
    <row r="16" spans="1:17">
      <c r="A16" s="15">
        <f t="shared" si="0"/>
        <v>9</v>
      </c>
      <c r="B16" s="291"/>
      <c r="C16" s="291"/>
      <c r="D16" s="291"/>
      <c r="E16" s="293"/>
      <c r="F16" s="293"/>
      <c r="G16" s="293"/>
      <c r="H16" s="321"/>
      <c r="I16" s="19"/>
      <c r="J16" s="20"/>
      <c r="K16" s="289"/>
      <c r="L16" s="21"/>
      <c r="M16" s="21"/>
      <c r="N16" s="21"/>
      <c r="O16" s="41"/>
      <c r="Q16" s="42"/>
    </row>
    <row r="17" spans="1:17">
      <c r="A17" s="15">
        <f t="shared" si="0"/>
        <v>10</v>
      </c>
      <c r="B17" s="291"/>
      <c r="C17" s="291"/>
      <c r="D17" s="291"/>
      <c r="E17" s="293"/>
      <c r="F17" s="293"/>
      <c r="G17" s="293"/>
      <c r="H17" s="321"/>
      <c r="I17" s="19"/>
      <c r="J17" s="20"/>
      <c r="K17" s="289"/>
      <c r="L17" s="21"/>
      <c r="M17" s="21"/>
      <c r="N17" s="21"/>
      <c r="O17" s="41"/>
      <c r="Q17" s="42"/>
    </row>
    <row r="18" spans="1:17">
      <c r="A18" s="15"/>
      <c r="B18" s="291"/>
      <c r="C18" s="291"/>
      <c r="D18" s="291"/>
      <c r="E18" s="293"/>
      <c r="F18" s="293"/>
      <c r="G18" s="293"/>
      <c r="H18" s="321"/>
      <c r="I18" s="19"/>
      <c r="J18" s="20"/>
      <c r="K18" s="289"/>
      <c r="L18" s="21"/>
      <c r="M18" s="21"/>
      <c r="N18" s="21"/>
      <c r="O18" s="41"/>
      <c r="Q18" s="42"/>
    </row>
    <row r="19" spans="1:17">
      <c r="A19" s="22"/>
      <c r="B19" s="23"/>
      <c r="C19" s="18" t="s">
        <v>300</v>
      </c>
      <c r="D19" s="24"/>
      <c r="E19" s="295"/>
      <c r="F19" s="295"/>
      <c r="G19" s="295"/>
      <c r="H19" s="294">
        <f>SUM(H8:H18)</f>
        <v>0</v>
      </c>
      <c r="I19" s="19">
        <f>SUM(I8:I18)</f>
        <v>0</v>
      </c>
      <c r="J19" s="20">
        <f>IF(基本信息!$C$4&lt;&gt;"B","",SUM(J8:J18))</f>
        <v>0</v>
      </c>
      <c r="K19" s="289"/>
      <c r="L19" s="21">
        <f>IF(基本信息!$C$4&lt;&gt;"B","",SUM(L8:L18))</f>
        <v>0</v>
      </c>
      <c r="M19" s="21">
        <f>IF(基本信息!$C$4&lt;&gt;"B","",SUM(M8:M18))</f>
        <v>0</v>
      </c>
      <c r="N19" s="40">
        <f>IF(基本信息!$C$4&lt;&gt;"B","",IF(I19=0,0,ROUND(M19/ABS(I19),4)))</f>
        <v>0</v>
      </c>
      <c r="O19" s="41"/>
      <c r="Q19" s="42"/>
    </row>
    <row r="20" spans="1:17">
      <c r="A20" s="26"/>
      <c r="B20" s="23"/>
      <c r="C20" s="140" t="s">
        <v>329</v>
      </c>
      <c r="D20" s="24"/>
      <c r="E20" s="295"/>
      <c r="F20" s="295"/>
      <c r="G20" s="295"/>
      <c r="H20" s="23"/>
      <c r="I20" s="19"/>
      <c r="J20" s="20"/>
      <c r="K20" s="289"/>
      <c r="L20" s="21"/>
      <c r="M20" s="21"/>
      <c r="N20" s="40">
        <f>IF(基本信息!$C$4&lt;&gt;"B","",IF(I20=0,0,ROUND(M20/ABS(I20),4)))</f>
        <v>0</v>
      </c>
      <c r="O20" s="41"/>
      <c r="Q20" s="42"/>
    </row>
    <row r="21" spans="1:18">
      <c r="A21" s="27"/>
      <c r="B21" s="297"/>
      <c r="C21" s="28" t="s">
        <v>302</v>
      </c>
      <c r="D21" s="28"/>
      <c r="E21" s="28"/>
      <c r="F21" s="28"/>
      <c r="G21" s="28"/>
      <c r="H21" s="28"/>
      <c r="I21" s="30">
        <f>ROUND(SUM(I19,-I20),2)</f>
        <v>0</v>
      </c>
      <c r="J21" s="31"/>
      <c r="K21" s="290"/>
      <c r="L21" s="32">
        <f>IF(基本信息!$C$4&lt;&gt;"B","",ROUND(SUM(L19,-L20),2))</f>
        <v>0</v>
      </c>
      <c r="M21" s="32">
        <f>IF(基本信息!$C$4&lt;&gt;"B","",ROUND(SUM(M19,-M20),2))</f>
        <v>0</v>
      </c>
      <c r="N21" s="43">
        <f>IF(基本信息!$C$4&lt;&gt;"B","",IF(I21=0,0,ROUND(M21/ABS(I21),4)))</f>
        <v>0</v>
      </c>
      <c r="O21" s="44"/>
      <c r="Q21" s="45"/>
      <c r="R21" s="46" t="str">
        <f>IF(I21-Q21=0,"OK","F")</f>
        <v>OK</v>
      </c>
    </row>
    <row r="22" spans="1: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>
      <c r="A23" s="34" t="str">
        <f>"被评估企业填表人："&amp;基本信息!$C$13</f>
        <v>被评估企业填表人：王向春</v>
      </c>
      <c r="B23" s="35"/>
      <c r="C23" s="35"/>
      <c r="D23" s="35"/>
      <c r="E23" s="35"/>
      <c r="F23" s="35"/>
      <c r="G23" s="35"/>
      <c r="H23" s="35"/>
      <c r="I23" s="35"/>
      <c r="J23" s="33"/>
      <c r="K23" s="33"/>
      <c r="L23" s="33"/>
      <c r="M23" s="33"/>
      <c r="N23" s="33"/>
      <c r="O23" s="47" t="str">
        <f>IF(基本信息!$C$4="B","评估人员:"&amp;基本信息!C52,"")</f>
        <v>评估人员:</v>
      </c>
      <c r="P23" s="48"/>
    </row>
    <row r="24" spans="1:15">
      <c r="A24" s="34" t="str">
        <f>"填表日期："&amp;基本信息!$C$14</f>
        <v>填表日期：2026年2月10日</v>
      </c>
      <c r="B24" s="35"/>
      <c r="C24" s="35"/>
      <c r="D24" s="35"/>
      <c r="E24" s="35"/>
      <c r="F24" s="35"/>
      <c r="G24" s="35"/>
      <c r="H24" s="35"/>
      <c r="I24" s="35"/>
      <c r="J24" s="33"/>
      <c r="K24" s="33"/>
      <c r="L24" s="33"/>
      <c r="M24" s="33"/>
      <c r="N24" s="33"/>
      <c r="O24" s="33"/>
    </row>
  </sheetData>
  <mergeCells count="10">
    <mergeCell ref="A6:A7"/>
    <mergeCell ref="B6:B7"/>
    <mergeCell ref="C6:C7"/>
    <mergeCell ref="D6:D7"/>
    <mergeCell ref="E6:E7"/>
    <mergeCell ref="J6:J7"/>
    <mergeCell ref="L6:L7"/>
    <mergeCell ref="M6:M7"/>
    <mergeCell ref="N6:N7"/>
    <mergeCell ref="O6:O7"/>
  </mergeCells>
  <printOptions horizontalCentered="1"/>
  <pageMargins left="0.31496062992126" right="0.31496062992126" top="0.94488188976378" bottom="0.748031496062992" header="0.31496062992126" footer="0.31496062992126"/>
  <pageSetup paperSize="9" scale="81" fitToHeight="0" orientation="landscape"/>
  <headerFooter/>
  <colBreaks count="1" manualBreakCount="1">
    <brk id="15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view="pageBreakPreview" zoomScale="95" zoomScaleNormal="100" workbookViewId="0">
      <pane xSplit="10" ySplit="7" topLeftCell="K8" activePane="bottomRight" state="frozen"/>
      <selection/>
      <selection pane="topRight"/>
      <selection pane="bottomLeft"/>
      <selection pane="bottomRight" activeCell="B12" sqref="B12"/>
    </sheetView>
  </sheetViews>
  <sheetFormatPr defaultColWidth="9" defaultRowHeight="14.1"/>
  <cols>
    <col min="1" max="1" width="30.4666666666667" customWidth="1"/>
    <col min="2" max="2" width="7.53333333333333" customWidth="1"/>
    <col min="3" max="7" width="15.6666666666667" customWidth="1"/>
    <col min="8" max="8" width="14.8" customWidth="1"/>
    <col min="9" max="9" width="7.53333333333333" customWidth="1"/>
    <col min="12" max="12" width="9.53333333333333" customWidth="1"/>
    <col min="13" max="13" width="5.53333333333333" customWidth="1"/>
    <col min="15" max="15" width="5.53333333333333" customWidth="1"/>
  </cols>
  <sheetData>
    <row r="1" ht="20.1" spans="1:10">
      <c r="A1" s="2" t="str">
        <f>目录!C38</f>
        <v>固定资产评估汇总表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36"/>
      <c r="I3" s="36"/>
      <c r="J3" s="36" t="str">
        <f>目录!E38&amp;目录!F38</f>
        <v>表4-8</v>
      </c>
    </row>
    <row r="4" spans="1:10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7.1" spans="1:10">
      <c r="A5" s="71" t="s">
        <v>215</v>
      </c>
      <c r="B5" s="72"/>
      <c r="C5" s="72"/>
      <c r="D5" s="305"/>
      <c r="E5" s="73" t="s">
        <v>216</v>
      </c>
      <c r="F5" s="74"/>
      <c r="G5" s="74"/>
      <c r="H5" s="74"/>
      <c r="I5" s="74"/>
      <c r="J5" s="75"/>
    </row>
    <row r="6" s="1" customFormat="1" ht="12.4" spans="1:15">
      <c r="A6" s="306" t="s">
        <v>201</v>
      </c>
      <c r="B6" s="125" t="s">
        <v>279</v>
      </c>
      <c r="C6" s="287" t="s">
        <v>217</v>
      </c>
      <c r="D6" s="288"/>
      <c r="E6" s="79" t="s">
        <v>353</v>
      </c>
      <c r="F6" s="80" t="s">
        <v>355</v>
      </c>
      <c r="G6" s="307" t="s">
        <v>204</v>
      </c>
      <c r="H6" s="307"/>
      <c r="I6" s="315" t="s">
        <v>205</v>
      </c>
      <c r="J6" s="316"/>
      <c r="L6" s="103" t="s">
        <v>218</v>
      </c>
      <c r="M6" s="103" t="s">
        <v>219</v>
      </c>
      <c r="N6" s="103" t="s">
        <v>218</v>
      </c>
      <c r="O6" s="103" t="s">
        <v>219</v>
      </c>
    </row>
    <row r="7" s="1" customFormat="1" ht="12.4" spans="1:15">
      <c r="A7" s="82"/>
      <c r="B7" s="83" t="s">
        <v>206</v>
      </c>
      <c r="C7" s="83" t="s">
        <v>358</v>
      </c>
      <c r="D7" s="113" t="s">
        <v>359</v>
      </c>
      <c r="E7" s="85"/>
      <c r="F7" s="86"/>
      <c r="G7" s="86" t="s">
        <v>361</v>
      </c>
      <c r="H7" s="86" t="s">
        <v>362</v>
      </c>
      <c r="I7" s="317" t="s">
        <v>358</v>
      </c>
      <c r="J7" s="87" t="s">
        <v>359</v>
      </c>
      <c r="L7" s="104" t="s">
        <v>358</v>
      </c>
      <c r="M7" s="105"/>
      <c r="N7" s="104" t="s">
        <v>359</v>
      </c>
      <c r="O7" s="105"/>
    </row>
    <row r="8" spans="1:15">
      <c r="A8" s="308" t="s">
        <v>363</v>
      </c>
      <c r="B8" s="93"/>
      <c r="C8" s="247">
        <f>SUM(C9:C11)</f>
        <v>0</v>
      </c>
      <c r="D8" s="122">
        <f>SUM(D9:D11)</f>
        <v>0</v>
      </c>
      <c r="E8" s="20">
        <f>IF(基本信息!$C$4&lt;&gt;"B","",SUM(E9:E11))</f>
        <v>0</v>
      </c>
      <c r="F8" s="21">
        <f>IF(基本信息!$C$4&lt;&gt;"B","",SUM(F9:F11))</f>
        <v>0</v>
      </c>
      <c r="G8" s="21">
        <f>IF(基本信息!$C$4&lt;&gt;"B","",SUM(G9:G11))</f>
        <v>0</v>
      </c>
      <c r="H8" s="21">
        <f>IF(基本信息!$C$4&lt;&gt;"B","",SUM(H9:H11))</f>
        <v>0</v>
      </c>
      <c r="I8" s="124">
        <f>IF(基本信息!$C$4&lt;&gt;"B","",IF(C8=0,0,ROUND(G8/ABS(C8),4)))</f>
        <v>0</v>
      </c>
      <c r="J8" s="61">
        <f>IF(基本信息!$C$4&lt;&gt;"B","",IF(D8=0,0,ROUND(H8/ABS(D8),4)))</f>
        <v>0</v>
      </c>
      <c r="L8" s="253"/>
      <c r="M8" s="318" t="str">
        <f t="shared" ref="M8:M10" si="0">IF(C8-L8=0,"OK","F")</f>
        <v>OK</v>
      </c>
      <c r="N8" s="254"/>
      <c r="O8" s="108" t="str">
        <f t="shared" ref="O8:O10" si="1">IF(D8-N8=0,"OK","F")</f>
        <v>OK</v>
      </c>
    </row>
    <row r="9" spans="1:15">
      <c r="A9" s="309" t="str">
        <f>基本信息!B54</f>
        <v>固定资产——房屋类建筑物</v>
      </c>
      <c r="B9" s="310" t="s">
        <v>106</v>
      </c>
      <c r="C9" s="247">
        <f>IF(OR(基本信息!$C$4="A",基本信息!$C$4="B"),'4.8.1.1房屋'!H21,"")</f>
        <v>0</v>
      </c>
      <c r="D9" s="122">
        <f>IF(OR(基本信息!$C$4="A",基本信息!$C$4="B"),'4.8.1.1房屋'!I21,"")</f>
        <v>0</v>
      </c>
      <c r="E9" s="20">
        <f>IF(基本信息!$C$4&lt;&gt;"B","",'4.8.1.1房屋'!J21)</f>
        <v>0</v>
      </c>
      <c r="F9" s="21">
        <f>IF(基本信息!$C$4&lt;&gt;"B","",'4.8.1.1房屋'!L21)</f>
        <v>0</v>
      </c>
      <c r="G9" s="21">
        <f>IF(基本信息!$C$4&lt;&gt;"B","",E9-C9)</f>
        <v>0</v>
      </c>
      <c r="H9" s="21">
        <f>IF(基本信息!$C$4&lt;&gt;"B","",F9-D9)</f>
        <v>0</v>
      </c>
      <c r="I9" s="124">
        <f>IF(基本信息!$C$4&lt;&gt;"B","",IF(C9=0,0,ROUND(G9/ABS(C9),4)))</f>
        <v>0</v>
      </c>
      <c r="J9" s="61">
        <f>IF(基本信息!$C$4&lt;&gt;"B","",IF(D9=0,0,ROUND(H9/ABS(D9),4)))</f>
        <v>0</v>
      </c>
      <c r="L9" s="254"/>
      <c r="M9" s="318" t="str">
        <f t="shared" si="0"/>
        <v>OK</v>
      </c>
      <c r="N9" s="254"/>
      <c r="O9" s="108" t="str">
        <f t="shared" si="1"/>
        <v>OK</v>
      </c>
    </row>
    <row r="10" spans="1:15">
      <c r="A10" s="309" t="str">
        <f>基本信息!B55</f>
        <v>固定资产——构筑物类建筑物</v>
      </c>
      <c r="B10" s="310" t="s">
        <v>108</v>
      </c>
      <c r="C10" s="247">
        <f>IF(OR(基本信息!$C$4="A",基本信息!$C$4="B"),'4.8.1.2构筑物'!H21,"")</f>
        <v>0</v>
      </c>
      <c r="D10" s="122">
        <f>IF(OR(基本信息!$C$4="A",基本信息!$C$4="B"),'4.8.1.2构筑物'!I21,"")</f>
        <v>0</v>
      </c>
      <c r="E10" s="20">
        <f>IF(基本信息!$C$4&lt;&gt;"B","",'4.8.1.2构筑物'!J21)</f>
        <v>0</v>
      </c>
      <c r="F10" s="21">
        <f>IF(基本信息!$C$4&lt;&gt;"B","",'4.8.1.2构筑物'!L21)</f>
        <v>0</v>
      </c>
      <c r="G10" s="21">
        <f>IF(基本信息!$C$4&lt;&gt;"B","",E10-C10)</f>
        <v>0</v>
      </c>
      <c r="H10" s="21">
        <f>IF(基本信息!$C$4&lt;&gt;"B","",F10-D10)</f>
        <v>0</v>
      </c>
      <c r="I10" s="124">
        <f>IF(基本信息!$C$4&lt;&gt;"B","",IF(C10=0,0,ROUND(G10/ABS(C10),4)))</f>
        <v>0</v>
      </c>
      <c r="J10" s="61">
        <f>IF(基本信息!$C$4&lt;&gt;"B","",IF(D10=0,0,ROUND(H10/ABS(D10),4)))</f>
        <v>0</v>
      </c>
      <c r="L10" s="254"/>
      <c r="M10" s="318" t="str">
        <f t="shared" si="0"/>
        <v>OK</v>
      </c>
      <c r="N10" s="254"/>
      <c r="O10" s="108" t="str">
        <f t="shared" si="1"/>
        <v>OK</v>
      </c>
    </row>
    <row r="11" spans="1:15">
      <c r="A11" s="309" t="str">
        <f>基本信息!B56</f>
        <v>固定资产——管道及沟槽</v>
      </c>
      <c r="B11" s="310" t="s">
        <v>110</v>
      </c>
      <c r="C11" s="247">
        <f>IF(OR(基本信息!$C$4="A",基本信息!$C$4="B"),'4.8.1.3管沟'!H21,"")</f>
        <v>0</v>
      </c>
      <c r="D11" s="122">
        <f>IF(OR(基本信息!$C$4="A",基本信息!$C$4="B"),'4.8.1.3管沟'!I21,"")</f>
        <v>0</v>
      </c>
      <c r="E11" s="20">
        <f>IF(基本信息!$C$4&lt;&gt;"B","",'4.8.1.3管沟'!J21)</f>
        <v>0</v>
      </c>
      <c r="F11" s="21">
        <f>IF(基本信息!$C$4&lt;&gt;"B","",'4.8.1.3管沟'!L21)</f>
        <v>0</v>
      </c>
      <c r="G11" s="21">
        <f>IF(基本信息!$C$4&lt;&gt;"B","",E11-C11)</f>
        <v>0</v>
      </c>
      <c r="H11" s="21">
        <f>IF(基本信息!$C$4&lt;&gt;"B","",F11-D11)</f>
        <v>0</v>
      </c>
      <c r="I11" s="124">
        <f>IF(基本信息!$C$4&lt;&gt;"B","",IF(C11=0,0,ROUND(G11/ABS(C11),4)))</f>
        <v>0</v>
      </c>
      <c r="J11" s="61">
        <f>IF(基本信息!$C$4&lt;&gt;"B","",IF(D11=0,0,ROUND(H11/ABS(D11),4)))</f>
        <v>0</v>
      </c>
      <c r="L11" s="254"/>
      <c r="M11" s="318"/>
      <c r="N11" s="254"/>
      <c r="O11" s="108"/>
    </row>
    <row r="12" spans="1:15">
      <c r="A12" s="123"/>
      <c r="B12" s="93"/>
      <c r="C12" s="247"/>
      <c r="D12" s="122"/>
      <c r="E12" s="20"/>
      <c r="F12" s="21"/>
      <c r="G12" s="21"/>
      <c r="H12" s="21"/>
      <c r="I12" s="124"/>
      <c r="J12" s="61"/>
      <c r="L12" s="254"/>
      <c r="M12" s="319"/>
      <c r="N12" s="254"/>
      <c r="O12" s="109"/>
    </row>
    <row r="13" spans="1:15">
      <c r="A13" s="308" t="s">
        <v>364</v>
      </c>
      <c r="B13" s="93"/>
      <c r="C13" s="247">
        <f t="shared" ref="C13:D13" si="2">SUM(C14:C17)</f>
        <v>17319766.28</v>
      </c>
      <c r="D13" s="122">
        <f t="shared" si="2"/>
        <v>561455.78</v>
      </c>
      <c r="E13" s="20">
        <f>IF(基本信息!$C$4&lt;&gt;"B","",SUM(E14:E17))</f>
        <v>0</v>
      </c>
      <c r="F13" s="21">
        <f>IF(基本信息!$C$4&lt;&gt;"B","",SUM(F14:F17))</f>
        <v>2147713</v>
      </c>
      <c r="G13" s="21">
        <f>IF(基本信息!$C$4&lt;&gt;"B","",SUM(G14:G17))</f>
        <v>-17319766.28</v>
      </c>
      <c r="H13" s="21">
        <f>IF(基本信息!$C$4&lt;&gt;"B","",SUM(H14:H17))</f>
        <v>1586257.22</v>
      </c>
      <c r="I13" s="124">
        <f>IF(基本信息!$C$4&lt;&gt;"B","",IF(C13=0,0,ROUND(G13/ABS(C13),4)))</f>
        <v>-1</v>
      </c>
      <c r="J13" s="61">
        <f>IF(基本信息!$C$4&lt;&gt;"B","",IF(D13=0,0,ROUND(H13/ABS(D13),4)))</f>
        <v>2.8253</v>
      </c>
      <c r="L13" s="254"/>
      <c r="M13" s="318" t="str">
        <f>IF(C13-L13=0,"OK","F")</f>
        <v>F</v>
      </c>
      <c r="N13" s="254"/>
      <c r="O13" s="108" t="str">
        <f>IF(D13-N13=0,"OK","F")</f>
        <v>F</v>
      </c>
    </row>
    <row r="14" spans="1:15">
      <c r="A14" s="123" t="str">
        <f>基本信息!B57</f>
        <v>固定资产——机械类设备</v>
      </c>
      <c r="B14" s="310" t="s">
        <v>112</v>
      </c>
      <c r="C14" s="247">
        <f>IF(OR(基本信息!$C$4="A",基本信息!$C$4="B"),'4.8.2.1机械设备'!J31,"")</f>
        <v>0</v>
      </c>
      <c r="D14" s="122">
        <f>IF(OR(基本信息!$C$4="A",基本信息!$C$4="B"),'4.8.2.1机械设备'!K31,"")</f>
        <v>0</v>
      </c>
      <c r="E14" s="20">
        <f>IF(基本信息!$C$4&lt;&gt;"B","",'4.8.2.1机械设备'!L31)</f>
        <v>0</v>
      </c>
      <c r="F14" s="21">
        <f>IF(基本信息!$C$4&lt;&gt;"B","",'4.8.2.1机械设备'!N31)</f>
        <v>0</v>
      </c>
      <c r="G14" s="21">
        <f>IF(基本信息!$C$4&lt;&gt;"B","",E14-C14)</f>
        <v>0</v>
      </c>
      <c r="H14" s="21">
        <f>IF(基本信息!$C$4&lt;&gt;"B","",F14-D14)</f>
        <v>0</v>
      </c>
      <c r="I14" s="124">
        <f>IF(基本信息!$C$4&lt;&gt;"B","",IF(C14=0,0,ROUND(G14/ABS(C14),4)))</f>
        <v>0</v>
      </c>
      <c r="J14" s="61">
        <f>IF(基本信息!$C$4&lt;&gt;"B","",IF(D14=0,0,ROUND(H14/ABS(D14),4)))</f>
        <v>0</v>
      </c>
      <c r="L14" s="254"/>
      <c r="M14" s="318" t="str">
        <f>IF(C14-L14=0,"OK","F")</f>
        <v>OK</v>
      </c>
      <c r="N14" s="254"/>
      <c r="O14" s="108" t="str">
        <f>IF(D14-N14=0,"OK","F")</f>
        <v>OK</v>
      </c>
    </row>
    <row r="15" spans="1:15">
      <c r="A15" s="123" t="str">
        <f>基本信息!B58</f>
        <v>固定资产——运输类设备</v>
      </c>
      <c r="B15" s="310" t="s">
        <v>114</v>
      </c>
      <c r="C15" s="247">
        <f>IF(OR(基本信息!$C$4="A",基本信息!$C$4="B"),'4.8.2.2运输设备'!K31,"")</f>
        <v>0</v>
      </c>
      <c r="D15" s="122">
        <f>IF(OR(基本信息!$C$4="A",基本信息!$C$4="B"),'4.8.2.2运输设备'!L31,"")</f>
        <v>0</v>
      </c>
      <c r="E15" s="20">
        <f>IF(基本信息!$C$4&lt;&gt;"B","",'4.8.2.2运输设备'!M31)</f>
        <v>0</v>
      </c>
      <c r="F15" s="21">
        <f>IF(基本信息!$C$4&lt;&gt;"B","",'4.8.2.2运输设备'!O31)</f>
        <v>0</v>
      </c>
      <c r="G15" s="21">
        <f>IF(基本信息!$C$4&lt;&gt;"B","",E15-C15)</f>
        <v>0</v>
      </c>
      <c r="H15" s="21">
        <f>IF(基本信息!$C$4&lt;&gt;"B","",F15-D15)</f>
        <v>0</v>
      </c>
      <c r="I15" s="124">
        <f>IF(基本信息!$C$4&lt;&gt;"B","",IF(C15=0,0,ROUND(G15/ABS(C15),4)))</f>
        <v>0</v>
      </c>
      <c r="J15" s="61">
        <f>IF(基本信息!$C$4&lt;&gt;"B","",IF(D15=0,0,ROUND(H15/ABS(D15),4)))</f>
        <v>0</v>
      </c>
      <c r="L15" s="254"/>
      <c r="M15" s="318" t="str">
        <f>IF(C15-L15=0,"OK","F")</f>
        <v>OK</v>
      </c>
      <c r="N15" s="254"/>
      <c r="O15" s="108" t="str">
        <f>IF(D15-N15=0,"OK","F")</f>
        <v>OK</v>
      </c>
    </row>
    <row r="16" spans="1:15">
      <c r="A16" s="123" t="str">
        <f>基本信息!B59</f>
        <v>固定资产——电子类设备</v>
      </c>
      <c r="B16" s="310" t="s">
        <v>116</v>
      </c>
      <c r="C16" s="247">
        <f>IF(OR(基本信息!$C$4="A",基本信息!$C$4="B"),'4.8.2.3电子设备'!J31,"")</f>
        <v>0</v>
      </c>
      <c r="D16" s="122">
        <f>IF(OR(基本信息!$C$4="A",基本信息!$C$4="B"),'4.8.2.3电子设备'!K31,"")</f>
        <v>0</v>
      </c>
      <c r="E16" s="20">
        <f>IF(基本信息!$C$4&lt;&gt;"B","",'4.8.2.3电子设备'!L31)</f>
        <v>0</v>
      </c>
      <c r="F16" s="21">
        <f>IF(基本信息!$C$4&lt;&gt;"B","",'4.8.2.3电子设备'!N31)</f>
        <v>0</v>
      </c>
      <c r="G16" s="21">
        <f>IF(基本信息!$C$4&lt;&gt;"B","",E16-C16)</f>
        <v>0</v>
      </c>
      <c r="H16" s="21">
        <f>IF(基本信息!$C$4&lt;&gt;"B","",F16-D16)</f>
        <v>0</v>
      </c>
      <c r="I16" s="124">
        <f>IF(基本信息!$C$4&lt;&gt;"B","",IF(C16=0,0,ROUND(G16/ABS(C16),4)))</f>
        <v>0</v>
      </c>
      <c r="J16" s="61">
        <f>IF(基本信息!$C$4&lt;&gt;"B","",IF(D16=0,0,ROUND(H16/ABS(D16),4)))</f>
        <v>0</v>
      </c>
      <c r="L16" s="254"/>
      <c r="M16" s="318" t="str">
        <f t="shared" ref="M16:M17" si="3">IF(C16-L16=0,"OK","F")</f>
        <v>OK</v>
      </c>
      <c r="N16" s="254"/>
      <c r="O16" s="108" t="str">
        <f t="shared" ref="O16:O17" si="4">IF(D16-N16=0,"OK","F")</f>
        <v>OK</v>
      </c>
    </row>
    <row r="17" spans="1:15">
      <c r="A17" s="123" t="str">
        <f>基本信息!B60</f>
        <v>报废资产</v>
      </c>
      <c r="B17" s="310" t="s">
        <v>118</v>
      </c>
      <c r="C17" s="247">
        <f>IF(OR(基本信息!$C$4="A",基本信息!$C$4="B"),报废资产!M512,"")</f>
        <v>17319766.28</v>
      </c>
      <c r="D17" s="122">
        <f>IF(OR(基本信息!$C$4="A",基本信息!$C$4="B"),报废资产!N512,"")</f>
        <v>561455.78</v>
      </c>
      <c r="E17" s="20">
        <f>IF(基本信息!$C$4&lt;&gt;"B","",报废资产!O512)</f>
        <v>0</v>
      </c>
      <c r="F17" s="21">
        <f>IF(基本信息!$C$4&lt;&gt;"B","",报废资产!Q512)</f>
        <v>2147713</v>
      </c>
      <c r="G17" s="21">
        <f>IF(基本信息!$C$4&lt;&gt;"B","",E17-C17)</f>
        <v>-17319766.28</v>
      </c>
      <c r="H17" s="21">
        <f>IF(基本信息!$C$4&lt;&gt;"B","",F17-D17)</f>
        <v>1586257.22</v>
      </c>
      <c r="I17" s="124">
        <f>IF(基本信息!$C$4&lt;&gt;"B","",IF(C17=0,0,ROUND(G17/ABS(C17),4)))</f>
        <v>-1</v>
      </c>
      <c r="J17" s="61">
        <f>IF(基本信息!$C$4&lt;&gt;"B","",IF(D17=0,0,ROUND(H17/ABS(D17),4)))</f>
        <v>2.8253</v>
      </c>
      <c r="L17" s="254"/>
      <c r="M17" s="318" t="str">
        <f t="shared" si="3"/>
        <v>F</v>
      </c>
      <c r="N17" s="254"/>
      <c r="O17" s="108" t="str">
        <f t="shared" si="4"/>
        <v>F</v>
      </c>
    </row>
    <row r="18" spans="1:15">
      <c r="A18" s="123"/>
      <c r="B18" s="93"/>
      <c r="C18" s="247"/>
      <c r="D18" s="122"/>
      <c r="E18" s="20"/>
      <c r="F18" s="21"/>
      <c r="G18" s="21"/>
      <c r="H18" s="21"/>
      <c r="I18" s="124"/>
      <c r="J18" s="61"/>
      <c r="L18" s="254"/>
      <c r="M18" s="319"/>
      <c r="N18" s="254"/>
      <c r="O18" s="109"/>
    </row>
    <row r="19" spans="1:15">
      <c r="A19" s="96" t="s">
        <v>280</v>
      </c>
      <c r="B19" s="311"/>
      <c r="C19" s="312">
        <f t="shared" ref="C19:D19" si="5">C8+C13</f>
        <v>17319766.28</v>
      </c>
      <c r="D19" s="313">
        <f t="shared" si="5"/>
        <v>561455.78</v>
      </c>
      <c r="E19" s="70">
        <f>IF(基本信息!$C$4&lt;&gt;"B","",E8+E13)</f>
        <v>0</v>
      </c>
      <c r="F19" s="64">
        <f>IF(基本信息!$C$4&lt;&gt;"B","",F8+F13)</f>
        <v>2147713</v>
      </c>
      <c r="G19" s="64">
        <f>IF(基本信息!$C$4&lt;&gt;"B","",G8+G13)</f>
        <v>-17319766.28</v>
      </c>
      <c r="H19" s="64">
        <f>IF(基本信息!$C$4&lt;&gt;"B","",H8+H13)</f>
        <v>1586257.22</v>
      </c>
      <c r="I19" s="320">
        <f>IF(基本信息!$C$4&lt;&gt;"B","",IF(C19=0,0,ROUND(G19/ABS(C19),4)))</f>
        <v>-1</v>
      </c>
      <c r="J19" s="65">
        <f>IF(基本信息!$C$4&lt;&gt;"B","",IF(D19=0,0,ROUND(H19/ABS(D19),4)))</f>
        <v>2.8253</v>
      </c>
      <c r="L19" s="110"/>
      <c r="M19" s="111" t="str">
        <f>IF(C19-L19=0,"OK","F")</f>
        <v>F</v>
      </c>
      <c r="N19" s="110"/>
      <c r="O19" s="111" t="str">
        <f>IF(D19-N19=0,"OK","F")</f>
        <v>F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14" t="str">
        <f>"被评估企业填表人："&amp;基本信息!$C$13</f>
        <v>被评估企业填表人：王向春</v>
      </c>
      <c r="B21" s="102"/>
      <c r="C21" s="102"/>
      <c r="D21" s="102"/>
      <c r="E21" s="33"/>
      <c r="F21" s="33"/>
      <c r="G21" s="33"/>
      <c r="H21" s="33"/>
      <c r="I21" s="33"/>
      <c r="J21" s="47" t="str">
        <f>IF(基本信息!$C$4="B","评估人员:"&amp;基本信息!C53,"")</f>
        <v>评估人员:姚建军、王代军</v>
      </c>
      <c r="K21" s="48"/>
    </row>
    <row r="22" spans="1:10">
      <c r="A22" s="314" t="str">
        <f>"填表日期："&amp;基本信息!$C$14</f>
        <v>填表日期：2026年2月10日</v>
      </c>
      <c r="B22" s="102"/>
      <c r="C22" s="102"/>
      <c r="D22" s="102"/>
      <c r="E22" s="33"/>
      <c r="F22" s="33"/>
      <c r="G22" s="33"/>
      <c r="H22" s="33"/>
      <c r="I22" s="33"/>
      <c r="J22" s="33"/>
    </row>
  </sheetData>
  <mergeCells count="3">
    <mergeCell ref="A6:A7"/>
    <mergeCell ref="E6:E7"/>
    <mergeCell ref="F6:F7"/>
  </mergeCells>
  <printOptions horizontalCentered="1"/>
  <pageMargins left="0.31496062992126" right="0.31496062992126" top="0.94488188976378" bottom="0.748031496062992" header="0.31496062992126" footer="0.31496062992126"/>
  <pageSetup paperSize="9" scale="93" fitToHeight="0" orientation="landscape"/>
  <headerFooter/>
  <colBreaks count="1" manualBreakCount="1">
    <brk id="10" max="1048575" man="1"/>
  </colBreaks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showGridLines="0" view="pageBreakPreview" zoomScale="99" zoomScaleNormal="100" workbookViewId="0">
      <pane xSplit="15" ySplit="7" topLeftCell="P8" activePane="bottomRight" state="frozen"/>
      <selection/>
      <selection pane="topRight"/>
      <selection pane="bottomLeft"/>
      <selection pane="bottomRight" activeCell="C6" sqref="C6:C7"/>
    </sheetView>
  </sheetViews>
  <sheetFormatPr defaultColWidth="9" defaultRowHeight="14.1"/>
  <cols>
    <col min="1" max="1" width="6" customWidth="1"/>
    <col min="2" max="3" width="19" customWidth="1"/>
    <col min="4" max="4" width="5.53333333333333" customWidth="1"/>
    <col min="5" max="5" width="7.53333333333333" customWidth="1"/>
    <col min="6" max="7" width="9.53333333333333" customWidth="1"/>
    <col min="8" max="8" width="13.5333333333333" customWidth="1"/>
    <col min="9" max="10" width="15.6666666666667" customWidth="1"/>
    <col min="11" max="11" width="6.66666666666667" customWidth="1"/>
    <col min="12" max="13" width="12.3333333333333" customWidth="1"/>
    <col min="14" max="14" width="8.13333333333333" customWidth="1"/>
    <col min="17" max="17" width="12.5333333333333" customWidth="1"/>
  </cols>
  <sheetData>
    <row r="1" ht="30" customHeight="1" spans="1:15">
      <c r="A1" s="2" t="str">
        <f>目录!C39</f>
        <v>固定资产——房屋类建筑物评估明细表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6"/>
      <c r="O3" s="36" t="str">
        <f>目录!E39&amp;目录!F39</f>
        <v>表4-8-1-1</v>
      </c>
    </row>
    <row r="4" spans="1:15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6" t="s">
        <v>214</v>
      </c>
    </row>
    <row r="5" ht="14.95" spans="1:15">
      <c r="A5" s="6" t="s">
        <v>215</v>
      </c>
      <c r="B5" s="7"/>
      <c r="C5" s="7"/>
      <c r="D5" s="7"/>
      <c r="E5" s="7"/>
      <c r="F5" s="7"/>
      <c r="G5" s="7"/>
      <c r="H5" s="7"/>
      <c r="I5" s="7"/>
      <c r="J5" s="8" t="s">
        <v>216</v>
      </c>
      <c r="K5" s="9"/>
      <c r="L5" s="9"/>
      <c r="M5" s="9"/>
      <c r="N5" s="9"/>
      <c r="O5" s="37"/>
    </row>
    <row r="6" s="1" customFormat="1" ht="12.4" spans="1:18">
      <c r="A6" s="76" t="s">
        <v>346</v>
      </c>
      <c r="B6" s="77" t="s">
        <v>347</v>
      </c>
      <c r="C6" s="77" t="s">
        <v>348</v>
      </c>
      <c r="D6" s="77" t="s">
        <v>349</v>
      </c>
      <c r="E6" s="77" t="s">
        <v>350</v>
      </c>
      <c r="F6" s="125" t="s">
        <v>351</v>
      </c>
      <c r="G6" s="125" t="s">
        <v>352</v>
      </c>
      <c r="H6" s="287" t="s">
        <v>217</v>
      </c>
      <c r="I6" s="288"/>
      <c r="J6" s="298" t="s">
        <v>353</v>
      </c>
      <c r="K6" s="299" t="s">
        <v>354</v>
      </c>
      <c r="L6" s="300" t="s">
        <v>355</v>
      </c>
      <c r="M6" s="299" t="s">
        <v>204</v>
      </c>
      <c r="N6" s="299" t="s">
        <v>205</v>
      </c>
      <c r="O6" s="301" t="s">
        <v>285</v>
      </c>
      <c r="Q6" s="39"/>
      <c r="R6" s="39"/>
    </row>
    <row r="7" s="1" customFormat="1" ht="14.15" spans="1:18">
      <c r="A7" s="82"/>
      <c r="B7" s="83"/>
      <c r="C7" s="83"/>
      <c r="D7" s="83"/>
      <c r="E7" s="83"/>
      <c r="F7" s="83" t="s">
        <v>356</v>
      </c>
      <c r="G7" s="83" t="s">
        <v>357</v>
      </c>
      <c r="H7" s="83" t="s">
        <v>358</v>
      </c>
      <c r="I7" s="113" t="s">
        <v>359</v>
      </c>
      <c r="J7" s="302"/>
      <c r="K7" s="86" t="s">
        <v>360</v>
      </c>
      <c r="L7" s="303"/>
      <c r="M7" s="86"/>
      <c r="N7" s="86"/>
      <c r="O7" s="87"/>
      <c r="Q7" s="39" t="s">
        <v>218</v>
      </c>
      <c r="R7" s="39" t="s">
        <v>219</v>
      </c>
    </row>
    <row r="8" spans="1:17">
      <c r="A8" s="15">
        <v>1</v>
      </c>
      <c r="B8" s="291"/>
      <c r="C8" s="291"/>
      <c r="D8" s="291"/>
      <c r="E8" s="292"/>
      <c r="F8" s="292"/>
      <c r="G8" s="292"/>
      <c r="H8" s="294"/>
      <c r="I8" s="19"/>
      <c r="J8" s="20"/>
      <c r="K8" s="304"/>
      <c r="L8" s="21"/>
      <c r="M8" s="21">
        <f>IF(基本信息!$C$4&lt;&gt;"B","",L8-I8)</f>
        <v>0</v>
      </c>
      <c r="N8" s="40">
        <f>IF(基本信息!$C$4&lt;&gt;"B","",IF(I8=0,0,ROUND(M8/ABS(I8),4)))</f>
        <v>0</v>
      </c>
      <c r="O8" s="41"/>
      <c r="Q8" s="42"/>
    </row>
    <row r="9" spans="1:17">
      <c r="A9" s="15">
        <f>A8+1</f>
        <v>2</v>
      </c>
      <c r="B9" s="291"/>
      <c r="C9" s="291"/>
      <c r="D9" s="291"/>
      <c r="E9" s="292"/>
      <c r="F9" s="292"/>
      <c r="G9" s="292"/>
      <c r="H9" s="294"/>
      <c r="I9" s="19"/>
      <c r="J9" s="20"/>
      <c r="K9" s="289"/>
      <c r="L9" s="21"/>
      <c r="M9" s="21"/>
      <c r="N9" s="21"/>
      <c r="O9" s="41"/>
      <c r="Q9" s="42"/>
    </row>
    <row r="10" spans="1:17">
      <c r="A10" s="15">
        <f t="shared" ref="A10:A17" si="0">A9+1</f>
        <v>3</v>
      </c>
      <c r="B10" s="291"/>
      <c r="C10" s="291"/>
      <c r="D10" s="291"/>
      <c r="E10" s="292"/>
      <c r="F10" s="292"/>
      <c r="G10" s="292"/>
      <c r="H10" s="294"/>
      <c r="I10" s="19"/>
      <c r="J10" s="20"/>
      <c r="K10" s="289"/>
      <c r="L10" s="21"/>
      <c r="M10" s="21"/>
      <c r="N10" s="21"/>
      <c r="O10" s="41"/>
      <c r="Q10" s="42"/>
    </row>
    <row r="11" spans="1:17">
      <c r="A11" s="15">
        <f t="shared" si="0"/>
        <v>4</v>
      </c>
      <c r="B11" s="291"/>
      <c r="C11" s="291"/>
      <c r="D11" s="291"/>
      <c r="E11" s="292"/>
      <c r="F11" s="292"/>
      <c r="G11" s="292"/>
      <c r="H11" s="294"/>
      <c r="I11" s="19"/>
      <c r="J11" s="20"/>
      <c r="K11" s="289"/>
      <c r="L11" s="21"/>
      <c r="M11" s="21"/>
      <c r="N11" s="21"/>
      <c r="O11" s="41"/>
      <c r="Q11" s="42"/>
    </row>
    <row r="12" spans="1:17">
      <c r="A12" s="15">
        <f t="shared" si="0"/>
        <v>5</v>
      </c>
      <c r="B12" s="291"/>
      <c r="C12" s="291"/>
      <c r="D12" s="291"/>
      <c r="E12" s="292"/>
      <c r="F12" s="292"/>
      <c r="G12" s="292"/>
      <c r="H12" s="294"/>
      <c r="I12" s="19"/>
      <c r="J12" s="20"/>
      <c r="K12" s="289"/>
      <c r="L12" s="21"/>
      <c r="M12" s="21"/>
      <c r="N12" s="21"/>
      <c r="O12" s="41"/>
      <c r="Q12" s="42"/>
    </row>
    <row r="13" spans="1:17">
      <c r="A13" s="15">
        <f t="shared" si="0"/>
        <v>6</v>
      </c>
      <c r="B13" s="291"/>
      <c r="C13" s="291"/>
      <c r="D13" s="291"/>
      <c r="E13" s="292"/>
      <c r="F13" s="292"/>
      <c r="G13" s="292"/>
      <c r="H13" s="294"/>
      <c r="I13" s="19"/>
      <c r="J13" s="20"/>
      <c r="K13" s="289"/>
      <c r="L13" s="21"/>
      <c r="M13" s="21"/>
      <c r="N13" s="21"/>
      <c r="O13" s="41"/>
      <c r="Q13" s="42"/>
    </row>
    <row r="14" spans="1:17">
      <c r="A14" s="15">
        <f t="shared" si="0"/>
        <v>7</v>
      </c>
      <c r="B14" s="291"/>
      <c r="C14" s="291"/>
      <c r="D14" s="291"/>
      <c r="E14" s="292"/>
      <c r="F14" s="292"/>
      <c r="G14" s="292"/>
      <c r="H14" s="294"/>
      <c r="I14" s="19"/>
      <c r="J14" s="20"/>
      <c r="K14" s="289"/>
      <c r="L14" s="21"/>
      <c r="M14" s="21"/>
      <c r="N14" s="21"/>
      <c r="O14" s="41"/>
      <c r="Q14" s="42"/>
    </row>
    <row r="15" spans="1:17">
      <c r="A15" s="15">
        <f t="shared" si="0"/>
        <v>8</v>
      </c>
      <c r="B15" s="291"/>
      <c r="C15" s="291"/>
      <c r="D15" s="291"/>
      <c r="E15" s="292"/>
      <c r="F15" s="292"/>
      <c r="G15" s="292"/>
      <c r="H15" s="294"/>
      <c r="I15" s="19"/>
      <c r="J15" s="20"/>
      <c r="K15" s="289"/>
      <c r="L15" s="21"/>
      <c r="M15" s="21"/>
      <c r="N15" s="21"/>
      <c r="O15" s="41"/>
      <c r="Q15" s="42"/>
    </row>
    <row r="16" spans="1:17">
      <c r="A16" s="15">
        <f t="shared" si="0"/>
        <v>9</v>
      </c>
      <c r="B16" s="291"/>
      <c r="C16" s="291"/>
      <c r="D16" s="291"/>
      <c r="E16" s="292"/>
      <c r="F16" s="292"/>
      <c r="G16" s="292"/>
      <c r="H16" s="294"/>
      <c r="I16" s="19"/>
      <c r="J16" s="20"/>
      <c r="K16" s="289"/>
      <c r="L16" s="21"/>
      <c r="M16" s="21"/>
      <c r="N16" s="21"/>
      <c r="O16" s="41"/>
      <c r="Q16" s="42"/>
    </row>
    <row r="17" spans="1:17">
      <c r="A17" s="15">
        <f t="shared" si="0"/>
        <v>10</v>
      </c>
      <c r="B17" s="291"/>
      <c r="C17" s="291"/>
      <c r="D17" s="291"/>
      <c r="E17" s="292"/>
      <c r="F17" s="292"/>
      <c r="G17" s="292"/>
      <c r="H17" s="294"/>
      <c r="I17" s="19"/>
      <c r="J17" s="20"/>
      <c r="K17" s="289"/>
      <c r="L17" s="21"/>
      <c r="M17" s="21"/>
      <c r="N17" s="21"/>
      <c r="O17" s="41"/>
      <c r="Q17" s="42"/>
    </row>
    <row r="18" spans="1:17">
      <c r="A18" s="15"/>
      <c r="B18" s="291"/>
      <c r="C18" s="291"/>
      <c r="D18" s="291"/>
      <c r="E18" s="292"/>
      <c r="F18" s="292"/>
      <c r="G18" s="292"/>
      <c r="H18" s="294"/>
      <c r="I18" s="19"/>
      <c r="J18" s="20"/>
      <c r="K18" s="289"/>
      <c r="L18" s="21"/>
      <c r="M18" s="21"/>
      <c r="N18" s="21"/>
      <c r="O18" s="41"/>
      <c r="Q18" s="42"/>
    </row>
    <row r="19" spans="1:17">
      <c r="A19" s="22"/>
      <c r="B19" s="23"/>
      <c r="C19" s="18" t="s">
        <v>300</v>
      </c>
      <c r="D19" s="24"/>
      <c r="E19" s="295"/>
      <c r="F19" s="296"/>
      <c r="G19" s="296"/>
      <c r="H19" s="294">
        <f>SUM(H8:H18)</f>
        <v>0</v>
      </c>
      <c r="I19" s="19">
        <f>SUM(I8:I18)</f>
        <v>0</v>
      </c>
      <c r="J19" s="20">
        <f>IF(基本信息!$C$4&lt;&gt;"B","",SUM(J8:J18))</f>
        <v>0</v>
      </c>
      <c r="K19" s="289"/>
      <c r="L19" s="21">
        <f>IF(基本信息!$C$4&lt;&gt;"B","",SUM(L8:L18))</f>
        <v>0</v>
      </c>
      <c r="M19" s="21">
        <f>IF(基本信息!$C$4&lt;&gt;"B","",SUM(M8:M18))</f>
        <v>0</v>
      </c>
      <c r="N19" s="40">
        <f>IF(基本信息!$C$4&lt;&gt;"B","",IF(I19=0,0,ROUND(M19/ABS(I19),4)))</f>
        <v>0</v>
      </c>
      <c r="O19" s="41"/>
      <c r="Q19" s="42"/>
    </row>
    <row r="20" spans="1:17">
      <c r="A20" s="26"/>
      <c r="B20" s="23"/>
      <c r="C20" s="140" t="s">
        <v>329</v>
      </c>
      <c r="D20" s="24"/>
      <c r="E20" s="295"/>
      <c r="F20" s="295"/>
      <c r="G20" s="295"/>
      <c r="H20" s="23"/>
      <c r="I20" s="19"/>
      <c r="J20" s="20"/>
      <c r="K20" s="289"/>
      <c r="L20" s="21"/>
      <c r="M20" s="21"/>
      <c r="N20" s="40">
        <f>IF(基本信息!$C$4&lt;&gt;"B","",IF(I20=0,0,ROUND(M20/ABS(I20),4)))</f>
        <v>0</v>
      </c>
      <c r="O20" s="41"/>
      <c r="Q20" s="42"/>
    </row>
    <row r="21" spans="1:18">
      <c r="A21" s="27"/>
      <c r="B21" s="297"/>
      <c r="C21" s="28" t="s">
        <v>302</v>
      </c>
      <c r="D21" s="28"/>
      <c r="E21" s="28"/>
      <c r="F21" s="28"/>
      <c r="G21" s="28"/>
      <c r="H21" s="265">
        <f>H19-H20</f>
        <v>0</v>
      </c>
      <c r="I21" s="30">
        <f>ROUND(SUM(I19,-I20),2)</f>
        <v>0</v>
      </c>
      <c r="J21" s="31">
        <f>IF(基本信息!$C$4&lt;&gt;"B","",ROUND(SUM(J19,-J20),2))</f>
        <v>0</v>
      </c>
      <c r="K21" s="290"/>
      <c r="L21" s="32">
        <f>IF(基本信息!$C$4&lt;&gt;"B","",ROUND(SUM(L19,-L20),2))</f>
        <v>0</v>
      </c>
      <c r="M21" s="32">
        <f>IF(基本信息!$C$4&lt;&gt;"B","",ROUND(SUM(M19,-M20),2))</f>
        <v>0</v>
      </c>
      <c r="N21" s="43">
        <f>IF(基本信息!$C$4&lt;&gt;"B","",IF(I21=0,0,ROUND(M21/ABS(I21),4)))</f>
        <v>0</v>
      </c>
      <c r="O21" s="44"/>
      <c r="Q21" s="45"/>
      <c r="R21" s="46" t="str">
        <f>IF(I21-Q21=0,"OK","F")</f>
        <v>OK</v>
      </c>
    </row>
    <row r="22" spans="1: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>
      <c r="A23" s="34" t="str">
        <f>"被评估企业填表人："&amp;基本信息!$C$13</f>
        <v>被评估企业填表人：王向春</v>
      </c>
      <c r="B23" s="35"/>
      <c r="C23" s="35"/>
      <c r="D23" s="35"/>
      <c r="E23" s="35"/>
      <c r="F23" s="35"/>
      <c r="G23" s="35"/>
      <c r="H23" s="35"/>
      <c r="I23" s="35"/>
      <c r="J23" s="33"/>
      <c r="K23" s="33"/>
      <c r="L23" s="33"/>
      <c r="M23" s="33"/>
      <c r="N23" s="33"/>
      <c r="O23" s="47" t="str">
        <f>IF(基本信息!$C$4="B","评估人员:"&amp;基本信息!C54,"")</f>
        <v>评估人员:</v>
      </c>
      <c r="P23" s="48"/>
    </row>
    <row r="24" spans="1:15">
      <c r="A24" s="34" t="str">
        <f>"填表日期："&amp;基本信息!$C$14</f>
        <v>填表日期：2026年2月10日</v>
      </c>
      <c r="B24" s="35"/>
      <c r="C24" s="35"/>
      <c r="D24" s="35"/>
      <c r="E24" s="35"/>
      <c r="F24" s="35"/>
      <c r="G24" s="35"/>
      <c r="H24" s="35"/>
      <c r="I24" s="35"/>
      <c r="J24" s="33"/>
      <c r="K24" s="33"/>
      <c r="L24" s="33"/>
      <c r="M24" s="33"/>
      <c r="N24" s="33"/>
      <c r="O24" s="33"/>
    </row>
  </sheetData>
  <mergeCells count="10">
    <mergeCell ref="A6:A7"/>
    <mergeCell ref="B6:B7"/>
    <mergeCell ref="C6:C7"/>
    <mergeCell ref="D6:D7"/>
    <mergeCell ref="E6:E7"/>
    <mergeCell ref="J6:J7"/>
    <mergeCell ref="L6:L7"/>
    <mergeCell ref="M6:M7"/>
    <mergeCell ref="N6:N7"/>
    <mergeCell ref="O6:O7"/>
  </mergeCells>
  <printOptions horizontalCentered="1"/>
  <pageMargins left="0.31496062992126" right="0.31496062992126" top="0.94488188976378" bottom="0.748031496062992" header="0.31496062992126" footer="0.31496062992126"/>
  <pageSetup paperSize="9" scale="8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3"/>
  <sheetViews>
    <sheetView showGridLines="0" view="pageBreakPreview" zoomScaleNormal="100" workbookViewId="0">
      <pane xSplit="7" ySplit="2" topLeftCell="H3" activePane="bottomRight" state="frozen"/>
      <selection/>
      <selection pane="topRight"/>
      <selection pane="bottomLeft"/>
      <selection pane="bottomRight" activeCell="D7" sqref="D7"/>
    </sheetView>
  </sheetViews>
  <sheetFormatPr defaultColWidth="9" defaultRowHeight="14.1" outlineLevelCol="6"/>
  <cols>
    <col min="1" max="1" width="4.53333333333333" customWidth="1"/>
    <col min="2" max="2" width="3.2" customWidth="1"/>
    <col min="3" max="3" width="56.8" customWidth="1"/>
    <col min="4" max="4" width="10.1333333333333" customWidth="1"/>
    <col min="5" max="5" width="8.8" customWidth="1"/>
    <col min="6" max="6" width="7.66666666666667" customWidth="1"/>
    <col min="7" max="7" width="4.53333333333333" customWidth="1"/>
  </cols>
  <sheetData>
    <row r="1" ht="7.8" customHeight="1"/>
    <row r="2" ht="20.1" spans="1:7">
      <c r="A2" s="384" t="s">
        <v>198</v>
      </c>
      <c r="B2" s="2" t="str">
        <f>IF(基本信息!C4="B","资产评估明细表目录","资产评估申报明细表目录")</f>
        <v>资产评估明细表目录</v>
      </c>
      <c r="C2" s="3"/>
      <c r="D2" s="3"/>
      <c r="E2" s="3"/>
      <c r="F2" s="3"/>
      <c r="G2" s="384" t="s">
        <v>198</v>
      </c>
    </row>
    <row r="3" ht="9" customHeight="1" spans="1:7">
      <c r="A3" s="384"/>
      <c r="B3" s="2"/>
      <c r="C3" s="3"/>
      <c r="E3" s="3"/>
      <c r="F3" s="3"/>
      <c r="G3" s="384"/>
    </row>
    <row r="4" spans="1:7">
      <c r="A4" s="130"/>
      <c r="C4" s="385" t="s">
        <v>199</v>
      </c>
      <c r="D4" s="383"/>
      <c r="E4" s="385" t="s">
        <v>35</v>
      </c>
      <c r="F4" s="385"/>
      <c r="G4" s="130"/>
    </row>
    <row r="5" spans="1:7">
      <c r="A5" s="386">
        <v>1</v>
      </c>
      <c r="B5" s="383"/>
      <c r="C5" s="387" t="str">
        <f>IF(基本信息!$C$4="B","资产评估结果汇总表","资产评估申报汇总表")</f>
        <v>资产评估结果汇总表</v>
      </c>
      <c r="E5" s="388" t="str">
        <f>IF(基本信息!$C$4="B","表","表(申)")</f>
        <v>表</v>
      </c>
      <c r="F5" s="389" t="s">
        <v>37</v>
      </c>
      <c r="G5" s="386">
        <v>1</v>
      </c>
    </row>
    <row r="6" spans="1:7">
      <c r="A6" s="386">
        <f>A5+1</f>
        <v>2</v>
      </c>
      <c r="B6" s="383"/>
      <c r="C6" s="387" t="str">
        <f>IF(基本信息!$C$4="B","资产评估结果分类汇总表","资产评估申报分类汇总表")</f>
        <v>资产评估结果分类汇总表</v>
      </c>
      <c r="E6" s="388" t="str">
        <f>IF(基本信息!$C$4="B","表","表(申)")</f>
        <v>表</v>
      </c>
      <c r="F6" s="389">
        <v>2</v>
      </c>
      <c r="G6" s="386">
        <f>G5+1</f>
        <v>2</v>
      </c>
    </row>
    <row r="7" spans="1:7">
      <c r="A7" s="386">
        <f t="shared" ref="A7:A68" si="0">A6+1</f>
        <v>3</v>
      </c>
      <c r="B7" s="383"/>
      <c r="C7" s="387" t="str">
        <f>IF(基本信息!$C$4="B",基本信息!B22&amp;"评估汇总表",基本信息!B22&amp;"评估申报汇总表")</f>
        <v>流动资产评估汇总表</v>
      </c>
      <c r="E7" s="388" t="str">
        <f>IF(基本信息!$C$4="B","表","表(申)")</f>
        <v>表</v>
      </c>
      <c r="F7" s="389" t="s">
        <v>41</v>
      </c>
      <c r="G7" s="386">
        <f t="shared" ref="G7:G68" si="1">G6+1</f>
        <v>3</v>
      </c>
    </row>
    <row r="8" spans="1:7">
      <c r="A8" s="386">
        <f t="shared" si="0"/>
        <v>4</v>
      </c>
      <c r="B8" s="383"/>
      <c r="C8" s="390" t="str">
        <f>IF(基本信息!$C$4="B",基本信息!B23&amp;"评估汇总表",基本信息!B23&amp;"评估申报汇总表")</f>
        <v>货币资金评估汇总表</v>
      </c>
      <c r="E8" s="388" t="str">
        <f>IF(基本信息!$C$4="B","表","表(申)")</f>
        <v>表</v>
      </c>
      <c r="F8" s="389" t="s">
        <v>43</v>
      </c>
      <c r="G8" s="386">
        <f t="shared" si="1"/>
        <v>4</v>
      </c>
    </row>
    <row r="9" spans="1:7">
      <c r="A9" s="386">
        <f t="shared" si="0"/>
        <v>5</v>
      </c>
      <c r="B9" s="383"/>
      <c r="C9" s="390" t="str">
        <f>IF(基本信息!$C$4="B",基本信息!B24&amp;"评估明细表",基本信息!B24&amp;"评估申报明细表")</f>
        <v>库存现金评估明细表</v>
      </c>
      <c r="E9" s="388" t="str">
        <f>IF(基本信息!$C$4="B","表","表(申)")</f>
        <v>表</v>
      </c>
      <c r="F9" s="389" t="s">
        <v>45</v>
      </c>
      <c r="G9" s="386">
        <f t="shared" si="1"/>
        <v>5</v>
      </c>
    </row>
    <row r="10" spans="1:7">
      <c r="A10" s="386">
        <f t="shared" si="0"/>
        <v>6</v>
      </c>
      <c r="B10" s="383"/>
      <c r="C10" s="383" t="str">
        <f>IF(基本信息!$C$4="B",基本信息!B25&amp;"评估明细表",基本信息!B25&amp;"评估申报明细表")</f>
        <v>银行存款评估明细表</v>
      </c>
      <c r="E10" s="48" t="str">
        <f>IF(基本信息!$C$4="B","表","表(申)")</f>
        <v>表</v>
      </c>
      <c r="F10" s="391" t="s">
        <v>47</v>
      </c>
      <c r="G10" s="386">
        <f t="shared" si="1"/>
        <v>6</v>
      </c>
    </row>
    <row r="11" spans="1:7">
      <c r="A11" s="386">
        <f t="shared" si="0"/>
        <v>7</v>
      </c>
      <c r="B11" s="383"/>
      <c r="C11" s="383" t="str">
        <f>IF(基本信息!$C$4="B",基本信息!B26&amp;"评估明细表",基本信息!B26&amp;"评估申报明细表")</f>
        <v>其他货币资金评估明细表</v>
      </c>
      <c r="E11" s="48" t="str">
        <f>IF(基本信息!$C$4="B","表","表(申)")</f>
        <v>表</v>
      </c>
      <c r="F11" s="391" t="s">
        <v>49</v>
      </c>
      <c r="G11" s="386">
        <f t="shared" si="1"/>
        <v>7</v>
      </c>
    </row>
    <row r="12" spans="1:7">
      <c r="A12" s="386">
        <f t="shared" si="0"/>
        <v>8</v>
      </c>
      <c r="B12" s="383"/>
      <c r="C12" s="383" t="str">
        <f>IF(基本信息!$C$4="B",基本信息!B27&amp;"评估明细表",基本信息!B27&amp;"评估申报明细表")</f>
        <v>交易性金融资产评估明细表</v>
      </c>
      <c r="E12" s="48" t="str">
        <f>IF(基本信息!$C$4="B","表","表(申)")</f>
        <v>表</v>
      </c>
      <c r="F12" s="391" t="s">
        <v>51</v>
      </c>
      <c r="G12" s="386">
        <f t="shared" si="1"/>
        <v>8</v>
      </c>
    </row>
    <row r="13" spans="1:7">
      <c r="A13" s="386">
        <f t="shared" si="0"/>
        <v>9</v>
      </c>
      <c r="B13" s="383"/>
      <c r="C13" s="383" t="str">
        <f>IF(基本信息!$C$4="B",基本信息!B28&amp;"评估明细表",基本信息!B28&amp;"评估申报明细表")</f>
        <v>衍生金融资产评估明细表</v>
      </c>
      <c r="E13" s="48" t="str">
        <f>IF(基本信息!$C$4="B","表","表(申)")</f>
        <v>表</v>
      </c>
      <c r="F13" s="391" t="s">
        <v>53</v>
      </c>
      <c r="G13" s="386">
        <f t="shared" si="1"/>
        <v>9</v>
      </c>
    </row>
    <row r="14" spans="1:7">
      <c r="A14" s="386">
        <f t="shared" si="0"/>
        <v>10</v>
      </c>
      <c r="B14" s="383"/>
      <c r="C14" s="383" t="str">
        <f>IF(基本信息!$C$4="B",基本信息!B29&amp;"评估明细表",基本信息!B29&amp;"评估申报明细表")</f>
        <v>应收票据评估明细表</v>
      </c>
      <c r="E14" s="48" t="str">
        <f>IF(基本信息!$C$4="B","表","表(申)")</f>
        <v>表</v>
      </c>
      <c r="F14" s="391" t="s">
        <v>55</v>
      </c>
      <c r="G14" s="386">
        <f t="shared" si="1"/>
        <v>10</v>
      </c>
    </row>
    <row r="15" spans="1:7">
      <c r="A15" s="386">
        <f t="shared" si="0"/>
        <v>11</v>
      </c>
      <c r="B15" s="383"/>
      <c r="C15" s="390" t="str">
        <f>IF(基本信息!$C$4="B",基本信息!B30&amp;"评估明细表",基本信息!B30&amp;"评估申报明细表")</f>
        <v>应收账款评估明细表</v>
      </c>
      <c r="E15" s="388" t="str">
        <f>IF(基本信息!$C$4="B","表","表(申)")</f>
        <v>表</v>
      </c>
      <c r="F15" s="389" t="s">
        <v>57</v>
      </c>
      <c r="G15" s="386">
        <f t="shared" si="1"/>
        <v>11</v>
      </c>
    </row>
    <row r="16" spans="1:7">
      <c r="A16" s="386">
        <f t="shared" si="0"/>
        <v>12</v>
      </c>
      <c r="B16" s="383"/>
      <c r="C16" s="390" t="str">
        <f>IF(基本信息!$C$4="B",基本信息!B31&amp;"评估明细表",基本信息!B31&amp;"评估申报明细表")</f>
        <v>应收款项融资评估明细表</v>
      </c>
      <c r="E16" s="388" t="str">
        <f>IF(基本信息!$C$4="B","表","表(申)")</f>
        <v>表</v>
      </c>
      <c r="F16" s="389" t="s">
        <v>59</v>
      </c>
      <c r="G16" s="386">
        <f t="shared" si="1"/>
        <v>12</v>
      </c>
    </row>
    <row r="17" spans="1:7">
      <c r="A17" s="386">
        <f t="shared" si="0"/>
        <v>13</v>
      </c>
      <c r="B17" s="383"/>
      <c r="C17" s="390" t="str">
        <f>IF(基本信息!$C$4="B",基本信息!B32&amp;"评估明细表",基本信息!B32&amp;"评估申报明细表")</f>
        <v>预付款项评估明细表</v>
      </c>
      <c r="E17" s="388" t="str">
        <f>IF(基本信息!$C$4="B","表","表(申)")</f>
        <v>表</v>
      </c>
      <c r="F17" s="389" t="s">
        <v>61</v>
      </c>
      <c r="G17" s="386">
        <f t="shared" si="1"/>
        <v>13</v>
      </c>
    </row>
    <row r="18" spans="1:7">
      <c r="A18" s="386">
        <f t="shared" si="0"/>
        <v>14</v>
      </c>
      <c r="B18" s="383"/>
      <c r="C18" s="390" t="str">
        <f>IF(基本信息!$C$4="B",基本信息!B33&amp;"评估明细表",基本信息!B33&amp;"评估申报明细表")</f>
        <v>其他应收款评估明细表</v>
      </c>
      <c r="E18" s="388" t="str">
        <f>IF(基本信息!$C$4="B","表","表(申)")</f>
        <v>表</v>
      </c>
      <c r="F18" s="389" t="s">
        <v>63</v>
      </c>
      <c r="G18" s="386">
        <f t="shared" si="1"/>
        <v>14</v>
      </c>
    </row>
    <row r="19" spans="1:7">
      <c r="A19" s="386">
        <f t="shared" si="0"/>
        <v>15</v>
      </c>
      <c r="B19" s="383"/>
      <c r="C19" s="390" t="str">
        <f>IF(基本信息!$C$4="B",基本信息!B34&amp;"评估汇总表",基本信息!B34&amp;"评估申报汇总表")</f>
        <v>存货评估汇总表</v>
      </c>
      <c r="E19" s="388" t="str">
        <f>IF(基本信息!$C$4="B","表","表(申)")</f>
        <v>表</v>
      </c>
      <c r="F19" s="389" t="s">
        <v>65</v>
      </c>
      <c r="G19" s="386">
        <f t="shared" si="1"/>
        <v>15</v>
      </c>
    </row>
    <row r="20" spans="1:7">
      <c r="A20" s="386">
        <f t="shared" si="0"/>
        <v>16</v>
      </c>
      <c r="B20" s="383"/>
      <c r="C20" s="383" t="str">
        <f>IF(基本信息!$C$4="B",基本信息!B35&amp;"评估明细表",基本信息!B35&amp;"评估申报明细表")</f>
        <v>存货——材料采购/在途物资评估明细表</v>
      </c>
      <c r="E20" s="48" t="str">
        <f>IF(基本信息!$C$4="B","表","表(申)")</f>
        <v>表</v>
      </c>
      <c r="F20" s="391" t="s">
        <v>67</v>
      </c>
      <c r="G20" s="386">
        <f t="shared" si="1"/>
        <v>16</v>
      </c>
    </row>
    <row r="21" spans="1:7">
      <c r="A21" s="386">
        <f t="shared" si="0"/>
        <v>17</v>
      </c>
      <c r="B21" s="383"/>
      <c r="C21" s="383" t="str">
        <f>IF(基本信息!$C$4="B",基本信息!B36&amp;"评估明细表",基本信息!B36&amp;"评估申报明细表")</f>
        <v>存货——原材料评估明细表</v>
      </c>
      <c r="E21" s="48" t="str">
        <f>IF(基本信息!$C$4="B","表","表(申)")</f>
        <v>表</v>
      </c>
      <c r="F21" s="391" t="s">
        <v>69</v>
      </c>
      <c r="G21" s="386">
        <f t="shared" si="1"/>
        <v>17</v>
      </c>
    </row>
    <row r="22" spans="1:7">
      <c r="A22" s="386">
        <f t="shared" si="0"/>
        <v>18</v>
      </c>
      <c r="B22" s="383"/>
      <c r="C22" s="383" t="str">
        <f>IF(基本信息!$C$4="B",基本信息!B37&amp;"评估明细表",基本信息!B37&amp;"评估申报明细表")</f>
        <v>存货——在产品/半成品评估明细表</v>
      </c>
      <c r="E22" s="48" t="str">
        <f>IF(基本信息!$C$4="B","表","表(申)")</f>
        <v>表</v>
      </c>
      <c r="F22" s="391" t="s">
        <v>71</v>
      </c>
      <c r="G22" s="386">
        <f t="shared" si="1"/>
        <v>18</v>
      </c>
    </row>
    <row r="23" spans="1:7">
      <c r="A23" s="386">
        <f t="shared" si="0"/>
        <v>19</v>
      </c>
      <c r="B23" s="383"/>
      <c r="C23" s="383" t="str">
        <f>IF(基本信息!$C$4="B",基本信息!B38&amp;"评估明细表",基本信息!B38&amp;"评估申报明细表")</f>
        <v>存货——产成品/发出商品/库存商品评估明细表</v>
      </c>
      <c r="E23" s="48" t="str">
        <f>IF(基本信息!$C$4="B","表","表(申)")</f>
        <v>表</v>
      </c>
      <c r="F23" s="391" t="s">
        <v>73</v>
      </c>
      <c r="G23" s="386">
        <f t="shared" si="1"/>
        <v>19</v>
      </c>
    </row>
    <row r="24" spans="1:7">
      <c r="A24" s="386">
        <f t="shared" si="0"/>
        <v>20</v>
      </c>
      <c r="B24" s="383"/>
      <c r="C24" s="383" t="str">
        <f>IF(基本信息!$C$4="B",基本信息!B39&amp;"评估明细表",基本信息!B39&amp;"评估申报明细表")</f>
        <v>存货——委托加工物资评估明细表</v>
      </c>
      <c r="E24" s="48" t="str">
        <f>IF(基本信息!$C$4="B","表","表(申)")</f>
        <v>表</v>
      </c>
      <c r="F24" s="391" t="s">
        <v>75</v>
      </c>
      <c r="G24" s="386">
        <f t="shared" si="1"/>
        <v>20</v>
      </c>
    </row>
    <row r="25" spans="1:7">
      <c r="A25" s="386">
        <f t="shared" si="0"/>
        <v>21</v>
      </c>
      <c r="B25" s="383"/>
      <c r="C25" s="390" t="str">
        <f>IF(基本信息!$C$4="B",基本信息!B40&amp;"评估明细表",基本信息!B40&amp;"评估申报明细表")</f>
        <v>存货——包装物和低值易耗品/周转材料评估明细表</v>
      </c>
      <c r="E25" s="388" t="str">
        <f>IF(基本信息!$C$4="B","表","表(申)")</f>
        <v>表</v>
      </c>
      <c r="F25" s="389" t="s">
        <v>77</v>
      </c>
      <c r="G25" s="386">
        <f t="shared" si="1"/>
        <v>21</v>
      </c>
    </row>
    <row r="26" spans="1:7">
      <c r="A26" s="386">
        <f t="shared" si="0"/>
        <v>22</v>
      </c>
      <c r="B26" s="383"/>
      <c r="C26" s="390" t="str">
        <f>IF(基本信息!$C$4="B",基本信息!B41&amp;"评估明细表",基本信息!B41&amp;"评估申报明细表")</f>
        <v>合同资产评估明细表</v>
      </c>
      <c r="E26" s="388" t="str">
        <f>IF(基本信息!$C$4="B","表","表(申)")</f>
        <v>表</v>
      </c>
      <c r="F26" s="389" t="s">
        <v>79</v>
      </c>
      <c r="G26" s="386">
        <f t="shared" si="1"/>
        <v>22</v>
      </c>
    </row>
    <row r="27" spans="1:7">
      <c r="A27" s="386">
        <f t="shared" si="0"/>
        <v>23</v>
      </c>
      <c r="B27" s="383"/>
      <c r="C27" s="390" t="str">
        <f>IF(基本信息!$C$4="B",基本信息!B42&amp;"评估明细表",基本信息!B42&amp;"评估申报明细表")</f>
        <v>持有待售资产评估明细表</v>
      </c>
      <c r="E27" s="388" t="str">
        <f>IF(基本信息!$C$4="B","表","表(申)")</f>
        <v>表</v>
      </c>
      <c r="F27" s="389" t="s">
        <v>81</v>
      </c>
      <c r="G27" s="386">
        <f t="shared" si="1"/>
        <v>23</v>
      </c>
    </row>
    <row r="28" spans="1:7">
      <c r="A28" s="386">
        <f t="shared" si="0"/>
        <v>24</v>
      </c>
      <c r="B28" s="383"/>
      <c r="C28" s="390" t="str">
        <f>IF(基本信息!$C$4="B",基本信息!B43&amp;"评估明细表",基本信息!B43&amp;"评估申报明细表")</f>
        <v>一年内到期非流动资产评估明细表</v>
      </c>
      <c r="E28" s="388" t="str">
        <f>IF(基本信息!$C$4="B","表","表(申)")</f>
        <v>表</v>
      </c>
      <c r="F28" s="389" t="s">
        <v>83</v>
      </c>
      <c r="G28" s="386">
        <f t="shared" si="1"/>
        <v>24</v>
      </c>
    </row>
    <row r="29" spans="1:7">
      <c r="A29" s="386">
        <f t="shared" si="0"/>
        <v>25</v>
      </c>
      <c r="B29" s="383"/>
      <c r="C29" s="383" t="str">
        <f>IF(基本信息!$C$4="B",基本信息!B44&amp;"评估明细表",基本信息!B44&amp;"评估申报明细表")</f>
        <v>其他流动资产评估明细表</v>
      </c>
      <c r="E29" s="48" t="str">
        <f>IF(基本信息!$C$4="B","表","表(申)")</f>
        <v>表</v>
      </c>
      <c r="F29" s="391" t="s">
        <v>85</v>
      </c>
      <c r="G29" s="386">
        <f t="shared" si="1"/>
        <v>25</v>
      </c>
    </row>
    <row r="30" spans="1:7">
      <c r="A30" s="386">
        <f t="shared" si="0"/>
        <v>26</v>
      </c>
      <c r="B30" s="383"/>
      <c r="C30" s="392" t="str">
        <f>IF(基本信息!$C$4="B",基本信息!B45&amp;"评估汇总表",基本信息!B45&amp;"评估申报汇总表")</f>
        <v>非流动资产评估汇总表</v>
      </c>
      <c r="E30" s="48" t="str">
        <f>IF(基本信息!$C$4="B","表","表(申)")</f>
        <v>表</v>
      </c>
      <c r="F30" s="391" t="s">
        <v>87</v>
      </c>
      <c r="G30" s="386">
        <f t="shared" si="1"/>
        <v>26</v>
      </c>
    </row>
    <row r="31" spans="1:7">
      <c r="A31" s="386">
        <f t="shared" si="0"/>
        <v>27</v>
      </c>
      <c r="B31" s="383"/>
      <c r="C31" s="383" t="str">
        <f>IF(基本信息!$C$4="B",基本信息!B46&amp;"评估明细表",基本信息!B46&amp;"评估申报明细表")</f>
        <v>债权投资评估明细表</v>
      </c>
      <c r="E31" s="48" t="str">
        <f>IF(基本信息!$C$4="B","表","表(申)")</f>
        <v>表</v>
      </c>
      <c r="F31" s="391" t="s">
        <v>89</v>
      </c>
      <c r="G31" s="386">
        <f t="shared" si="1"/>
        <v>27</v>
      </c>
    </row>
    <row r="32" spans="1:7">
      <c r="A32" s="386">
        <f t="shared" si="0"/>
        <v>28</v>
      </c>
      <c r="B32" s="383"/>
      <c r="C32" s="383" t="str">
        <f>IF(基本信息!$C$4="B",基本信息!B47&amp;"评估明细表",基本信息!B47&amp;"评估申报明细表")</f>
        <v>其他债权投资评估明细表</v>
      </c>
      <c r="E32" s="48" t="str">
        <f>IF(基本信息!$C$4="B","表","表(申)")</f>
        <v>表</v>
      </c>
      <c r="F32" s="391" t="s">
        <v>91</v>
      </c>
      <c r="G32" s="386">
        <f t="shared" si="1"/>
        <v>28</v>
      </c>
    </row>
    <row r="33" spans="1:7">
      <c r="A33" s="386">
        <f t="shared" si="0"/>
        <v>29</v>
      </c>
      <c r="B33" s="383"/>
      <c r="C33" s="383" t="str">
        <f>IF(基本信息!$C$4="B",基本信息!B48&amp;"评估明细表",基本信息!B48&amp;"评估申报明细表")</f>
        <v>长期应收款评估明细表</v>
      </c>
      <c r="E33" s="48" t="str">
        <f>IF(基本信息!$C$4="B","表","表(申)")</f>
        <v>表</v>
      </c>
      <c r="F33" s="391" t="s">
        <v>93</v>
      </c>
      <c r="G33" s="386">
        <f t="shared" si="1"/>
        <v>29</v>
      </c>
    </row>
    <row r="34" spans="1:7">
      <c r="A34" s="386">
        <f t="shared" si="0"/>
        <v>30</v>
      </c>
      <c r="B34" s="383"/>
      <c r="C34" s="390" t="str">
        <f>IF(基本信息!$C$4="B",基本信息!B49&amp;"评估明细表",基本信息!B49&amp;"评估申报明细表")</f>
        <v>长期股权投资评估明细表</v>
      </c>
      <c r="E34" s="388" t="str">
        <f>IF(基本信息!$C$4="B","表","表(申)")</f>
        <v>表</v>
      </c>
      <c r="F34" s="389" t="s">
        <v>95</v>
      </c>
      <c r="G34" s="386">
        <f t="shared" si="1"/>
        <v>30</v>
      </c>
    </row>
    <row r="35" spans="1:7">
      <c r="A35" s="386">
        <f t="shared" si="0"/>
        <v>31</v>
      </c>
      <c r="B35" s="383"/>
      <c r="C35" s="390" t="str">
        <f>IF(基本信息!$C$4="B",基本信息!B50&amp;"评估明细表",基本信息!B50&amp;"评估申报明细表")</f>
        <v>其他权益工具投资评估明细表</v>
      </c>
      <c r="E35" s="388" t="str">
        <f>IF(基本信息!$C$4="B","表","表(申)")</f>
        <v>表</v>
      </c>
      <c r="F35" s="389" t="s">
        <v>97</v>
      </c>
      <c r="G35" s="386">
        <f t="shared" si="1"/>
        <v>31</v>
      </c>
    </row>
    <row r="36" spans="1:7">
      <c r="A36" s="386">
        <f t="shared" si="0"/>
        <v>32</v>
      </c>
      <c r="B36" s="383"/>
      <c r="C36" s="390" t="str">
        <f>IF(基本信息!$C$4="B",基本信息!B51&amp;"评估明细表",基本信息!B51&amp;"评估申报明细表")</f>
        <v>其他非流动金融资产评估明细表</v>
      </c>
      <c r="E36" s="388" t="str">
        <f>IF(基本信息!$C$4="B","表","表(申)")</f>
        <v>表</v>
      </c>
      <c r="F36" s="389" t="s">
        <v>99</v>
      </c>
      <c r="G36" s="386">
        <f t="shared" si="1"/>
        <v>32</v>
      </c>
    </row>
    <row r="37" spans="1:7">
      <c r="A37" s="386">
        <f t="shared" si="0"/>
        <v>33</v>
      </c>
      <c r="B37" s="383"/>
      <c r="C37" s="390" t="str">
        <f>IF(基本信息!$C$4="B",基本信息!B52&amp;"评估明细表",基本信息!B52&amp;"评估申报明细表")</f>
        <v>投资性房地产评估明细表</v>
      </c>
      <c r="E37" s="388" t="str">
        <f>IF(基本信息!$C$4="B","表","表(申)")</f>
        <v>表</v>
      </c>
      <c r="F37" s="389" t="s">
        <v>101</v>
      </c>
      <c r="G37" s="386">
        <f t="shared" si="1"/>
        <v>33</v>
      </c>
    </row>
    <row r="38" spans="1:7">
      <c r="A38" s="386">
        <f t="shared" si="0"/>
        <v>34</v>
      </c>
      <c r="B38" s="383"/>
      <c r="C38" s="390" t="str">
        <f>IF(基本信息!$C$4="B",基本信息!B53&amp;"评估汇总表",基本信息!B53&amp;"评估申报汇总表")</f>
        <v>固定资产评估汇总表</v>
      </c>
      <c r="E38" s="388" t="str">
        <f>IF(基本信息!$C$4="B","表","表(申)")</f>
        <v>表</v>
      </c>
      <c r="F38" s="389" t="s">
        <v>104</v>
      </c>
      <c r="G38" s="386">
        <f t="shared" si="1"/>
        <v>34</v>
      </c>
    </row>
    <row r="39" spans="1:7">
      <c r="A39" s="386">
        <f t="shared" si="0"/>
        <v>35</v>
      </c>
      <c r="B39" s="383"/>
      <c r="C39" s="383" t="str">
        <f>IF(基本信息!$C$4="B",基本信息!B54&amp;"评估明细表",基本信息!B54&amp;"评估申报明细表")</f>
        <v>固定资产——房屋类建筑物评估明细表</v>
      </c>
      <c r="E39" s="48" t="str">
        <f>IF(基本信息!$C$4="B","表","表(申)")</f>
        <v>表</v>
      </c>
      <c r="F39" s="391" t="s">
        <v>106</v>
      </c>
      <c r="G39" s="386">
        <f t="shared" si="1"/>
        <v>35</v>
      </c>
    </row>
    <row r="40" spans="1:7">
      <c r="A40" s="386">
        <f t="shared" si="0"/>
        <v>36</v>
      </c>
      <c r="B40" s="383"/>
      <c r="C40" s="383" t="str">
        <f>IF(基本信息!$C$4="B",基本信息!B55&amp;"评估明细表",基本信息!B55&amp;"评估申报明细表")</f>
        <v>固定资产——构筑物类建筑物评估明细表</v>
      </c>
      <c r="E40" s="48" t="str">
        <f>IF(基本信息!$C$4="B","表","表(申)")</f>
        <v>表</v>
      </c>
      <c r="F40" s="391" t="s">
        <v>108</v>
      </c>
      <c r="G40" s="386">
        <f t="shared" si="1"/>
        <v>36</v>
      </c>
    </row>
    <row r="41" spans="1:7">
      <c r="A41" s="386"/>
      <c r="B41" s="383"/>
      <c r="C41" s="383" t="str">
        <f>IF(基本信息!$C$4="B",基本信息!B56&amp;"评估明细表",基本信息!B56&amp;"评估申报明细表")</f>
        <v>固定资产——管道及沟槽评估明细表</v>
      </c>
      <c r="E41" s="48" t="str">
        <f>IF(基本信息!$C$4="B","表","表(申)")</f>
        <v>表</v>
      </c>
      <c r="F41" s="391" t="s">
        <v>110</v>
      </c>
      <c r="G41" s="386">
        <f t="shared" si="1"/>
        <v>37</v>
      </c>
    </row>
    <row r="42" spans="1:7">
      <c r="A42" s="386">
        <f>A40+1</f>
        <v>37</v>
      </c>
      <c r="B42" s="383"/>
      <c r="C42" s="383" t="str">
        <f>IF(基本信息!$C$4="B",基本信息!B57&amp;"评估明细表",基本信息!B57&amp;"评估申报明细表")</f>
        <v>固定资产——机械类设备评估明细表</v>
      </c>
      <c r="E42" s="48" t="str">
        <f>IF(基本信息!$C$4="B","表","表(申)")</f>
        <v>表</v>
      </c>
      <c r="F42" s="391" t="s">
        <v>112</v>
      </c>
      <c r="G42" s="386">
        <f t="shared" si="1"/>
        <v>38</v>
      </c>
    </row>
    <row r="43" spans="1:7">
      <c r="A43" s="386">
        <f t="shared" si="0"/>
        <v>38</v>
      </c>
      <c r="B43" s="383"/>
      <c r="C43" s="390" t="str">
        <f>IF(基本信息!$C$4="B",基本信息!B58&amp;"评估明细表",基本信息!B58&amp;"评估申报明细表")</f>
        <v>固定资产——运输类设备评估明细表</v>
      </c>
      <c r="E43" s="388" t="str">
        <f>IF(基本信息!$C$4="B","表","表(申)")</f>
        <v>表</v>
      </c>
      <c r="F43" s="389" t="s">
        <v>114</v>
      </c>
      <c r="G43" s="386">
        <f t="shared" si="1"/>
        <v>39</v>
      </c>
    </row>
    <row r="44" spans="1:7">
      <c r="A44" s="386">
        <f t="shared" si="0"/>
        <v>39</v>
      </c>
      <c r="B44" s="383"/>
      <c r="C44" s="390" t="str">
        <f>IF(基本信息!$C$4="B",基本信息!B59&amp;"评估明细表",基本信息!B59&amp;"评估申报明细表")</f>
        <v>固定资产——电子类设备评估明细表</v>
      </c>
      <c r="E44" s="388" t="str">
        <f>IF(基本信息!$C$4="B","表","表(申)")</f>
        <v>表</v>
      </c>
      <c r="F44" s="389" t="s">
        <v>116</v>
      </c>
      <c r="G44" s="386">
        <f t="shared" si="1"/>
        <v>40</v>
      </c>
    </row>
    <row r="45" spans="1:7">
      <c r="A45" s="386">
        <f t="shared" si="0"/>
        <v>40</v>
      </c>
      <c r="B45" s="383"/>
      <c r="C45" s="390" t="str">
        <f>IF(基本信息!$C$4="B",基本信息!B60&amp;"评估明细表",基本信息!B60&amp;"评估申报明细表")</f>
        <v>报废资产评估明细表</v>
      </c>
      <c r="E45" s="388" t="str">
        <f>IF(基本信息!$C$4="B","表","表(申)")</f>
        <v>表</v>
      </c>
      <c r="F45" s="389" t="s">
        <v>118</v>
      </c>
      <c r="G45" s="386">
        <f t="shared" si="1"/>
        <v>41</v>
      </c>
    </row>
    <row r="46" spans="1:7">
      <c r="A46" s="386">
        <f t="shared" si="0"/>
        <v>41</v>
      </c>
      <c r="B46" s="383"/>
      <c r="C46" s="390" t="str">
        <f>IF(基本信息!$C$4="B",基本信息!B61&amp;"评估汇总表",基本信息!B61&amp;"评估申报汇总表")</f>
        <v>在建工程评估汇总表</v>
      </c>
      <c r="E46" s="388" t="str">
        <f>IF(基本信息!$C$4="B","表","表(申)")</f>
        <v>表</v>
      </c>
      <c r="F46" s="389" t="s">
        <v>120</v>
      </c>
      <c r="G46" s="386">
        <f t="shared" si="1"/>
        <v>42</v>
      </c>
    </row>
    <row r="47" spans="1:7">
      <c r="A47" s="386">
        <f t="shared" si="0"/>
        <v>42</v>
      </c>
      <c r="B47" s="383"/>
      <c r="C47" s="390" t="str">
        <f>IF(基本信息!$C$4="B",基本信息!B62&amp;"评估明细表",基本信息!B62&amp;"评估申报明细表")</f>
        <v>在建工程——土建工程评估明细表</v>
      </c>
      <c r="E47" s="388" t="str">
        <f>IF(基本信息!$C$4="B","表","表(申)")</f>
        <v>表</v>
      </c>
      <c r="F47" s="389" t="s">
        <v>122</v>
      </c>
      <c r="G47" s="386">
        <f t="shared" si="1"/>
        <v>43</v>
      </c>
    </row>
    <row r="48" spans="1:7">
      <c r="A48" s="386">
        <f t="shared" si="0"/>
        <v>43</v>
      </c>
      <c r="B48" s="383"/>
      <c r="C48" s="383" t="str">
        <f>IF(基本信息!$C$4="B",基本信息!B63&amp;"评估明细表",基本信息!B63&amp;"评估申报明细表")</f>
        <v>在建工程——设备工程评估明细表</v>
      </c>
      <c r="E48" s="48" t="str">
        <f>IF(基本信息!$C$4="B","表","表(申)")</f>
        <v>表</v>
      </c>
      <c r="F48" s="391" t="s">
        <v>124</v>
      </c>
      <c r="G48" s="386">
        <f t="shared" si="1"/>
        <v>44</v>
      </c>
    </row>
    <row r="49" spans="1:7">
      <c r="A49" s="386">
        <f t="shared" si="0"/>
        <v>44</v>
      </c>
      <c r="B49" s="383"/>
      <c r="C49" s="383" t="str">
        <f>IF(基本信息!$C$4="B",基本信息!B64&amp;"评估明细表",基本信息!B64&amp;"评估申报明细表")</f>
        <v>在建工程——其他工程评估明细表</v>
      </c>
      <c r="E49" s="48" t="str">
        <f>IF(基本信息!$C$4="B","表","表(申)")</f>
        <v>表</v>
      </c>
      <c r="F49" s="391" t="s">
        <v>126</v>
      </c>
      <c r="G49" s="386">
        <f t="shared" si="1"/>
        <v>45</v>
      </c>
    </row>
    <row r="50" spans="1:7">
      <c r="A50" s="386">
        <f t="shared" si="0"/>
        <v>45</v>
      </c>
      <c r="B50" s="383"/>
      <c r="C50" s="383" t="str">
        <f>IF(基本信息!$C$4="B",基本信息!B65&amp;"评估明细表",基本信息!B65&amp;"评估申报明细表")</f>
        <v>生产性生物资产评估明细表</v>
      </c>
      <c r="E50" s="48" t="str">
        <f>IF(基本信息!$C$4="B","表","表(申)")</f>
        <v>表</v>
      </c>
      <c r="F50" s="391" t="s">
        <v>128</v>
      </c>
      <c r="G50" s="386">
        <f t="shared" si="1"/>
        <v>46</v>
      </c>
    </row>
    <row r="51" spans="1:7">
      <c r="A51" s="386">
        <f t="shared" si="0"/>
        <v>46</v>
      </c>
      <c r="B51" s="383"/>
      <c r="C51" s="383" t="str">
        <f>IF(基本信息!$C$4="B",基本信息!B66&amp;"评估明细表",基本信息!B66&amp;"评估申报明细表")</f>
        <v>油气资产评估明细表</v>
      </c>
      <c r="E51" s="48" t="str">
        <f>IF(基本信息!$C$4="B","表","表(申)")</f>
        <v>表</v>
      </c>
      <c r="F51" s="391" t="s">
        <v>130</v>
      </c>
      <c r="G51" s="386">
        <f t="shared" si="1"/>
        <v>47</v>
      </c>
    </row>
    <row r="52" spans="1:7">
      <c r="A52" s="386">
        <f t="shared" si="0"/>
        <v>47</v>
      </c>
      <c r="B52" s="383"/>
      <c r="C52" s="383" t="str">
        <f>IF(基本信息!$C$4="B",基本信息!B67&amp;"评估明细表",基本信息!B67&amp;"评估申报明细表")</f>
        <v>使用权资产评估明细表</v>
      </c>
      <c r="E52" s="48" t="str">
        <f>IF(基本信息!$C$4="B","表","表(申)")</f>
        <v>表</v>
      </c>
      <c r="F52" s="391" t="s">
        <v>132</v>
      </c>
      <c r="G52" s="386">
        <f t="shared" si="1"/>
        <v>48</v>
      </c>
    </row>
    <row r="53" spans="1:7">
      <c r="A53" s="386">
        <f t="shared" si="0"/>
        <v>48</v>
      </c>
      <c r="B53" s="383"/>
      <c r="C53" s="390" t="str">
        <f>IF(基本信息!$C$4="B",基本信息!B68&amp;"评估汇总表",基本信息!B68&amp;"评估申报汇总表")</f>
        <v>无形资产评估汇总表</v>
      </c>
      <c r="E53" s="388" t="str">
        <f>IF(基本信息!$C$4="B","表","表(申)")</f>
        <v>表</v>
      </c>
      <c r="F53" s="389" t="s">
        <v>134</v>
      </c>
      <c r="G53" s="386">
        <f t="shared" si="1"/>
        <v>49</v>
      </c>
    </row>
    <row r="54" spans="1:7">
      <c r="A54" s="386">
        <f t="shared" si="0"/>
        <v>49</v>
      </c>
      <c r="B54" s="383"/>
      <c r="C54" s="390" t="str">
        <f>IF(基本信息!$C$4="B",基本信息!B69&amp;"评估明细表",基本信息!B69&amp;"评估申报明细表")</f>
        <v>无形资产——土地使用权评估明细表</v>
      </c>
      <c r="E54" s="388" t="str">
        <f>IF(基本信息!$C$4="B","表","表(申)")</f>
        <v>表</v>
      </c>
      <c r="F54" s="389" t="s">
        <v>136</v>
      </c>
      <c r="G54" s="386">
        <f t="shared" si="1"/>
        <v>50</v>
      </c>
    </row>
    <row r="55" spans="1:7">
      <c r="A55" s="386">
        <f t="shared" si="0"/>
        <v>50</v>
      </c>
      <c r="B55" s="383"/>
      <c r="C55" s="390" t="str">
        <f>IF(基本信息!$C$4="B",基本信息!B70&amp;"评估明细表",基本信息!B70&amp;"评估申报明细表")</f>
        <v>无形资产——其他无形资产评估明细表</v>
      </c>
      <c r="E55" s="388" t="str">
        <f>IF(基本信息!$C$4="B","表","表(申)")</f>
        <v>表</v>
      </c>
      <c r="F55" s="389" t="s">
        <v>138</v>
      </c>
      <c r="G55" s="386">
        <f t="shared" si="1"/>
        <v>51</v>
      </c>
    </row>
    <row r="56" spans="1:7">
      <c r="A56" s="386">
        <f t="shared" si="0"/>
        <v>51</v>
      </c>
      <c r="B56" s="383"/>
      <c r="C56" s="390" t="str">
        <f>IF(基本信息!$C$4="B",基本信息!B71&amp;"评估明细表",基本信息!B71&amp;"评估申报明细表")</f>
        <v>开发支出评估明细表</v>
      </c>
      <c r="E56" s="388" t="str">
        <f>IF(基本信息!$C$4="B","表","表(申)")</f>
        <v>表</v>
      </c>
      <c r="F56" s="389" t="s">
        <v>140</v>
      </c>
      <c r="G56" s="386">
        <f t="shared" si="1"/>
        <v>52</v>
      </c>
    </row>
    <row r="57" spans="1:7">
      <c r="A57" s="386">
        <f t="shared" si="0"/>
        <v>52</v>
      </c>
      <c r="B57" s="383"/>
      <c r="C57" s="390" t="str">
        <f>IF(基本信息!$C$4="B",基本信息!B72&amp;"评估明细表",基本信息!B72&amp;"评估申报明细表")</f>
        <v>商誉评估明细表</v>
      </c>
      <c r="E57" s="388" t="str">
        <f>IF(基本信息!$C$4="B","表","表(申)")</f>
        <v>表</v>
      </c>
      <c r="F57" s="389" t="s">
        <v>142</v>
      </c>
      <c r="G57" s="386">
        <f t="shared" si="1"/>
        <v>53</v>
      </c>
    </row>
    <row r="58" spans="1:7">
      <c r="A58" s="386">
        <f t="shared" si="0"/>
        <v>53</v>
      </c>
      <c r="B58" s="383"/>
      <c r="C58" s="383" t="str">
        <f>IF(基本信息!$C$4="B",基本信息!B73&amp;"评估明细表",基本信息!B73&amp;"评估申报明细表")</f>
        <v>长期待摊费用评估明细表</v>
      </c>
      <c r="E58" s="48" t="str">
        <f>IF(基本信息!$C$4="B","表","表(申)")</f>
        <v>表</v>
      </c>
      <c r="F58" s="391" t="s">
        <v>144</v>
      </c>
      <c r="G58" s="386">
        <f t="shared" si="1"/>
        <v>54</v>
      </c>
    </row>
    <row r="59" spans="1:7">
      <c r="A59" s="386">
        <f t="shared" si="0"/>
        <v>54</v>
      </c>
      <c r="B59" s="383"/>
      <c r="C59" s="383" t="str">
        <f>IF(基本信息!$C$4="B",基本信息!B74&amp;"评估明细表",基本信息!B74&amp;"评估申报明细表")</f>
        <v>递延所得税资产评估明细表</v>
      </c>
      <c r="E59" s="48" t="str">
        <f>IF(基本信息!$C$4="B","表","表(申)")</f>
        <v>表</v>
      </c>
      <c r="F59" s="391" t="s">
        <v>146</v>
      </c>
      <c r="G59" s="386">
        <f t="shared" si="1"/>
        <v>55</v>
      </c>
    </row>
    <row r="60" spans="1:7">
      <c r="A60" s="386">
        <f t="shared" si="0"/>
        <v>55</v>
      </c>
      <c r="B60" s="383"/>
      <c r="C60" s="383" t="str">
        <f>IF(基本信息!$C$4="B",基本信息!B75&amp;"评估明细表",基本信息!B75&amp;"评估申报明细表")</f>
        <v>其他非流动资产评估明细表</v>
      </c>
      <c r="E60" s="48" t="str">
        <f>IF(基本信息!$C$4="B","表","表(申)")</f>
        <v>表</v>
      </c>
      <c r="F60" s="391" t="s">
        <v>148</v>
      </c>
      <c r="G60" s="386">
        <f t="shared" si="1"/>
        <v>56</v>
      </c>
    </row>
    <row r="61" spans="1:7">
      <c r="A61" s="386">
        <f t="shared" si="0"/>
        <v>56</v>
      </c>
      <c r="B61" s="383"/>
      <c r="C61" s="392" t="str">
        <f>IF(基本信息!$C$4="B",基本信息!B76&amp;"评估汇总表",基本信息!B76&amp;"评估申报汇总表")</f>
        <v>流动负债评估汇总表</v>
      </c>
      <c r="E61" s="48" t="str">
        <f>IF(基本信息!$C$4="B","表","表(申)")</f>
        <v>表</v>
      </c>
      <c r="F61" s="391" t="s">
        <v>150</v>
      </c>
      <c r="G61" s="386">
        <f t="shared" si="1"/>
        <v>57</v>
      </c>
    </row>
    <row r="62" spans="1:7">
      <c r="A62" s="386">
        <f t="shared" si="0"/>
        <v>57</v>
      </c>
      <c r="B62" s="383"/>
      <c r="C62" s="383" t="str">
        <f>IF(基本信息!$C$4="B",基本信息!B77&amp;"评估明细表",基本信息!B77&amp;"评估申报明细表")</f>
        <v>短期借款评估明细表</v>
      </c>
      <c r="E62" s="48" t="str">
        <f>IF(基本信息!$C$4="B","表","表(申)")</f>
        <v>表</v>
      </c>
      <c r="F62" s="391" t="s">
        <v>152</v>
      </c>
      <c r="G62" s="386">
        <f t="shared" si="1"/>
        <v>58</v>
      </c>
    </row>
    <row r="63" spans="1:7">
      <c r="A63" s="386">
        <f t="shared" si="0"/>
        <v>58</v>
      </c>
      <c r="B63" s="383"/>
      <c r="C63" s="390" t="str">
        <f>IF(基本信息!$C$4="B",基本信息!B78&amp;"评估明细表",基本信息!B78&amp;"评估申报明细表")</f>
        <v>交易性金融负债评估明细表</v>
      </c>
      <c r="E63" s="388" t="str">
        <f>IF(基本信息!$C$4="B","表","表(申)")</f>
        <v>表</v>
      </c>
      <c r="F63" s="389" t="s">
        <v>154</v>
      </c>
      <c r="G63" s="386">
        <f t="shared" si="1"/>
        <v>59</v>
      </c>
    </row>
    <row r="64" spans="1:7">
      <c r="A64" s="386">
        <f t="shared" si="0"/>
        <v>59</v>
      </c>
      <c r="B64" s="383"/>
      <c r="C64" s="390" t="str">
        <f>IF(基本信息!$C$4="B",基本信息!B79&amp;"评估明细表",基本信息!B79&amp;"评估申报明细表")</f>
        <v>衍生金融负债评估明细表</v>
      </c>
      <c r="E64" s="388" t="str">
        <f>IF(基本信息!$C$4="B","表","表(申)")</f>
        <v>表</v>
      </c>
      <c r="F64" s="389" t="s">
        <v>156</v>
      </c>
      <c r="G64" s="386">
        <f t="shared" si="1"/>
        <v>60</v>
      </c>
    </row>
    <row r="65" spans="1:7">
      <c r="A65" s="386">
        <f t="shared" si="0"/>
        <v>60</v>
      </c>
      <c r="B65" s="383"/>
      <c r="C65" s="390" t="str">
        <f>IF(基本信息!$C$4="B",基本信息!B80&amp;"评估明细表",基本信息!B80&amp;"评估申报明细表")</f>
        <v>应付票据评估明细表</v>
      </c>
      <c r="E65" s="388" t="str">
        <f>IF(基本信息!$C$4="B","表","表(申)")</f>
        <v>表</v>
      </c>
      <c r="F65" s="389" t="s">
        <v>158</v>
      </c>
      <c r="G65" s="386">
        <f t="shared" si="1"/>
        <v>61</v>
      </c>
    </row>
    <row r="66" spans="1:7">
      <c r="A66" s="386">
        <f t="shared" si="0"/>
        <v>61</v>
      </c>
      <c r="B66" s="383"/>
      <c r="C66" s="390" t="str">
        <f>IF(基本信息!$C$4="B",基本信息!B81&amp;"评估明细表",基本信息!B81&amp;"评估申报明细表")</f>
        <v>应付账款评估明细表</v>
      </c>
      <c r="E66" s="388" t="str">
        <f>IF(基本信息!$C$4="B","表","表(申)")</f>
        <v>表</v>
      </c>
      <c r="F66" s="389" t="s">
        <v>160</v>
      </c>
      <c r="G66" s="386">
        <f t="shared" si="1"/>
        <v>62</v>
      </c>
    </row>
    <row r="67" spans="1:7">
      <c r="A67" s="386">
        <f t="shared" si="0"/>
        <v>62</v>
      </c>
      <c r="C67" s="390" t="str">
        <f>IF(基本信息!$C$4="B",基本信息!B82&amp;"评估明细表",基本信息!B82&amp;"评估申报明细表")</f>
        <v>预收款项评估明细表</v>
      </c>
      <c r="E67" s="388" t="str">
        <f>IF(基本信息!$C$4="B","表","表(申)")</f>
        <v>表</v>
      </c>
      <c r="F67" s="389" t="s">
        <v>162</v>
      </c>
      <c r="G67" s="386">
        <f t="shared" si="1"/>
        <v>63</v>
      </c>
    </row>
    <row r="68" spans="1:7">
      <c r="A68" s="386">
        <f t="shared" si="0"/>
        <v>63</v>
      </c>
      <c r="B68" s="383"/>
      <c r="C68" s="383" t="str">
        <f>IF(基本信息!$C$4="B",基本信息!B83&amp;"评估明细表",基本信息!B83&amp;"评估申报明细表")</f>
        <v>合同负债评估明细表</v>
      </c>
      <c r="E68" s="48" t="str">
        <f>IF(基本信息!$C$4="B","表","表(申)")</f>
        <v>表</v>
      </c>
      <c r="F68" s="391" t="s">
        <v>164</v>
      </c>
      <c r="G68" s="386">
        <f t="shared" si="1"/>
        <v>64</v>
      </c>
    </row>
    <row r="69" spans="1:7">
      <c r="A69" s="386">
        <f t="shared" ref="A69:A83" si="2">A68+1</f>
        <v>64</v>
      </c>
      <c r="C69" s="383" t="str">
        <f>IF(基本信息!$C$4="B",基本信息!B84&amp;"评估明细表",基本信息!B84&amp;"评估申报明细表")</f>
        <v>应付职工薪酬评估明细表</v>
      </c>
      <c r="E69" s="48" t="str">
        <f>IF(基本信息!$C$4="B","表","表(申)")</f>
        <v>表</v>
      </c>
      <c r="F69" s="391" t="s">
        <v>166</v>
      </c>
      <c r="G69" s="386">
        <f t="shared" ref="G69:G83" si="3">G68+1</f>
        <v>65</v>
      </c>
    </row>
    <row r="70" spans="1:7">
      <c r="A70" s="386">
        <f t="shared" si="2"/>
        <v>65</v>
      </c>
      <c r="C70" s="383" t="str">
        <f>IF(基本信息!$C$4="B",基本信息!B85&amp;"评估明细表",基本信息!B85&amp;"评估申报明细表")</f>
        <v>应交税费评估明细表</v>
      </c>
      <c r="E70" s="48" t="str">
        <f>IF(基本信息!$C$4="B","表","表(申)")</f>
        <v>表</v>
      </c>
      <c r="F70" s="391" t="s">
        <v>168</v>
      </c>
      <c r="G70" s="386">
        <f t="shared" si="3"/>
        <v>66</v>
      </c>
    </row>
    <row r="71" spans="1:7">
      <c r="A71" s="386">
        <f t="shared" si="2"/>
        <v>66</v>
      </c>
      <c r="C71" s="383" t="str">
        <f>IF(基本信息!$C$4="B",基本信息!B86&amp;"评估明细表",基本信息!B86&amp;"评估申报明细表")</f>
        <v>其他应付款评估明细表</v>
      </c>
      <c r="E71" s="48" t="str">
        <f>IF(基本信息!$C$4="B","表","表(申)")</f>
        <v>表</v>
      </c>
      <c r="F71" s="391" t="s">
        <v>170</v>
      </c>
      <c r="G71" s="386">
        <f t="shared" si="3"/>
        <v>67</v>
      </c>
    </row>
    <row r="72" spans="1:7">
      <c r="A72" s="386">
        <f t="shared" si="2"/>
        <v>67</v>
      </c>
      <c r="C72" s="383" t="str">
        <f>IF(基本信息!$C$4="B",基本信息!B87&amp;"评估明细表",基本信息!B87&amp;"评估申报明细表")</f>
        <v>持有待售负债评估明细表</v>
      </c>
      <c r="E72" s="48" t="str">
        <f>IF(基本信息!$C$4="B","表","表(申)")</f>
        <v>表</v>
      </c>
      <c r="F72" s="391" t="s">
        <v>172</v>
      </c>
      <c r="G72" s="386">
        <f t="shared" si="3"/>
        <v>68</v>
      </c>
    </row>
    <row r="73" spans="1:7">
      <c r="A73" s="386">
        <f t="shared" si="2"/>
        <v>68</v>
      </c>
      <c r="C73" s="390" t="str">
        <f>IF(基本信息!$C$4="B",基本信息!B88&amp;"评估明细表",基本信息!B88&amp;"评估申报明细表")</f>
        <v>一年内到期的非流动负债评估明细表</v>
      </c>
      <c r="E73" s="388" t="str">
        <f>IF(基本信息!$C$4="B","表","表(申)")</f>
        <v>表</v>
      </c>
      <c r="F73" s="391" t="s">
        <v>174</v>
      </c>
      <c r="G73" s="386">
        <f t="shared" si="3"/>
        <v>69</v>
      </c>
    </row>
    <row r="74" spans="1:7">
      <c r="A74" s="386">
        <f t="shared" si="2"/>
        <v>69</v>
      </c>
      <c r="C74" s="390" t="str">
        <f>IF(基本信息!$C$4="B",基本信息!B89&amp;"评估明细表",基本信息!B89&amp;"评估申报明细表")</f>
        <v>其他流动负债评估明细表</v>
      </c>
      <c r="E74" s="388" t="str">
        <f>IF(基本信息!$C$4="B","表","表(申)")</f>
        <v>表</v>
      </c>
      <c r="F74" s="391" t="s">
        <v>176</v>
      </c>
      <c r="G74" s="386">
        <f t="shared" si="3"/>
        <v>70</v>
      </c>
    </row>
    <row r="75" spans="1:7">
      <c r="A75" s="386">
        <f t="shared" si="2"/>
        <v>70</v>
      </c>
      <c r="C75" s="387" t="str">
        <f>IF(基本信息!$C$4="B",基本信息!B90&amp;"评估汇总表",基本信息!B90&amp;"评估申报汇总表")</f>
        <v>非流动负债评估汇总表</v>
      </c>
      <c r="E75" s="388" t="str">
        <f>IF(基本信息!$C$4="B","表","表(申)")</f>
        <v>表</v>
      </c>
      <c r="F75" s="389" t="s">
        <v>178</v>
      </c>
      <c r="G75" s="386">
        <f t="shared" si="3"/>
        <v>71</v>
      </c>
    </row>
    <row r="76" spans="1:7">
      <c r="A76" s="386">
        <f t="shared" si="2"/>
        <v>71</v>
      </c>
      <c r="C76" s="390" t="str">
        <f>IF(基本信息!$C$4="B",基本信息!B91&amp;"评估明细表",基本信息!B91&amp;"评估申报明细表")</f>
        <v>长期借款评估明细表</v>
      </c>
      <c r="E76" s="388" t="str">
        <f>IF(基本信息!$C$4="B","表","表(申)")</f>
        <v>表</v>
      </c>
      <c r="F76" s="389" t="s">
        <v>180</v>
      </c>
      <c r="G76" s="386">
        <f t="shared" si="3"/>
        <v>72</v>
      </c>
    </row>
    <row r="77" spans="1:7">
      <c r="A77" s="386">
        <f t="shared" si="2"/>
        <v>72</v>
      </c>
      <c r="C77" s="390" t="str">
        <f>IF(基本信息!$C$4="B",基本信息!B92&amp;"评估明细表",基本信息!B92&amp;"评估申报明细表")</f>
        <v>应付债券评估明细表</v>
      </c>
      <c r="E77" s="388" t="str">
        <f>IF(基本信息!$C$4="B","表","表(申)")</f>
        <v>表</v>
      </c>
      <c r="F77" s="389" t="s">
        <v>182</v>
      </c>
      <c r="G77" s="386">
        <f t="shared" si="3"/>
        <v>73</v>
      </c>
    </row>
    <row r="78" spans="1:7">
      <c r="A78" s="386">
        <f t="shared" si="2"/>
        <v>73</v>
      </c>
      <c r="C78" s="393" t="str">
        <f>IF(基本信息!$C$4="B",基本信息!B93&amp;"评估明细表",基本信息!B93&amp;"评估申报明细表")</f>
        <v>租赁负债评估明细表</v>
      </c>
      <c r="D78" s="394"/>
      <c r="E78" s="395" t="str">
        <f>IF(基本信息!$C$4="B","表","表(申)")</f>
        <v>表</v>
      </c>
      <c r="F78" s="396" t="s">
        <v>184</v>
      </c>
      <c r="G78" s="386">
        <f t="shared" si="3"/>
        <v>74</v>
      </c>
    </row>
    <row r="79" spans="1:7">
      <c r="A79" s="386">
        <f t="shared" si="2"/>
        <v>74</v>
      </c>
      <c r="C79" s="393" t="str">
        <f>IF(基本信息!$C$4="B",基本信息!B94&amp;"评估明细表",基本信息!B94&amp;"评估申报明细表")</f>
        <v>长期应付款评估明细表</v>
      </c>
      <c r="D79" s="394"/>
      <c r="E79" s="395" t="str">
        <f>IF(基本信息!$C$4="B","表","表(申)")</f>
        <v>表</v>
      </c>
      <c r="F79" s="396" t="s">
        <v>186</v>
      </c>
      <c r="G79" s="386">
        <f t="shared" si="3"/>
        <v>75</v>
      </c>
    </row>
    <row r="80" spans="1:7">
      <c r="A80" s="386">
        <f t="shared" si="2"/>
        <v>75</v>
      </c>
      <c r="C80" s="393" t="str">
        <f>IF(基本信息!$C$4="B",基本信息!B95&amp;"评估明细表",基本信息!B95&amp;"评估申报明细表")</f>
        <v>预计负债评估明细表</v>
      </c>
      <c r="D80" s="394"/>
      <c r="E80" s="395" t="str">
        <f>IF(基本信息!$C$4="B","表","表(申)")</f>
        <v>表</v>
      </c>
      <c r="F80" s="396" t="s">
        <v>188</v>
      </c>
      <c r="G80" s="386">
        <f t="shared" si="3"/>
        <v>76</v>
      </c>
    </row>
    <row r="81" spans="1:7">
      <c r="A81" s="386">
        <f t="shared" si="2"/>
        <v>76</v>
      </c>
      <c r="C81" s="393" t="str">
        <f>IF(基本信息!$C$4="B",基本信息!B96&amp;"评估明细表",基本信息!B96&amp;"评估申报明细表")</f>
        <v>递延收益评估明细表</v>
      </c>
      <c r="D81" s="394"/>
      <c r="E81" s="395" t="str">
        <f>IF(基本信息!$C$4="B","表","表(申)")</f>
        <v>表</v>
      </c>
      <c r="F81" s="396" t="s">
        <v>190</v>
      </c>
      <c r="G81" s="386">
        <f t="shared" si="3"/>
        <v>77</v>
      </c>
    </row>
    <row r="82" spans="1:7">
      <c r="A82" s="386">
        <f t="shared" si="2"/>
        <v>77</v>
      </c>
      <c r="C82" s="393" t="str">
        <f>IF(基本信息!$C$4="B",基本信息!B97&amp;"评估明细表",基本信息!B97&amp;"评估申报明细表")</f>
        <v>递延所得税负债评估明细表</v>
      </c>
      <c r="D82" s="394"/>
      <c r="E82" s="395" t="str">
        <f>IF(基本信息!$C$4="B","表","表(申)")</f>
        <v>表</v>
      </c>
      <c r="F82" s="396" t="s">
        <v>192</v>
      </c>
      <c r="G82" s="386">
        <f t="shared" si="3"/>
        <v>78</v>
      </c>
    </row>
    <row r="83" spans="1:7">
      <c r="A83" s="386">
        <f t="shared" si="2"/>
        <v>78</v>
      </c>
      <c r="C83" s="393" t="str">
        <f>IF(基本信息!$C$4="B",基本信息!B98&amp;"评估明细表",基本信息!B98&amp;"评估申报明细表")</f>
        <v>其他非流动负债评估明细表</v>
      </c>
      <c r="D83" s="394"/>
      <c r="E83" s="395" t="str">
        <f>IF(基本信息!$C$4="B","表","表(申)")</f>
        <v>表</v>
      </c>
      <c r="F83" s="396" t="s">
        <v>194</v>
      </c>
      <c r="G83" s="386">
        <f t="shared" si="3"/>
        <v>79</v>
      </c>
    </row>
  </sheetData>
  <mergeCells count="1">
    <mergeCell ref="E4:F4"/>
  </mergeCells>
  <printOptions horizontalCentered="1"/>
  <pageMargins left="0.708661417322835" right="0.708661417322835" top="0.354330708661417" bottom="0.354330708661417" header="0.31496062992126" footer="0.31496062992126"/>
  <pageSetup paperSize="9" scale="76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4"/>
  <sheetViews>
    <sheetView showGridLines="0" view="pageBreakPreview" zoomScale="99" zoomScaleNormal="100" workbookViewId="0">
      <pane xSplit="15" ySplit="7" topLeftCell="P8" activePane="bottomRight" state="frozen"/>
      <selection/>
      <selection pane="topRight"/>
      <selection pane="bottomLeft"/>
      <selection pane="bottomRight" activeCell="C6" sqref="C6:C7"/>
    </sheetView>
  </sheetViews>
  <sheetFormatPr defaultColWidth="9" defaultRowHeight="14.1"/>
  <cols>
    <col min="1" max="1" width="6" customWidth="1"/>
    <col min="2" max="3" width="19" customWidth="1"/>
    <col min="4" max="4" width="5.53333333333333" customWidth="1"/>
    <col min="5" max="5" width="7.53333333333333" customWidth="1"/>
    <col min="6" max="7" width="9.53333333333333" customWidth="1"/>
    <col min="8" max="8" width="13.5333333333333" customWidth="1"/>
    <col min="9" max="10" width="15.6666666666667" customWidth="1"/>
    <col min="11" max="11" width="6.66666666666667" customWidth="1"/>
    <col min="12" max="13" width="12.3333333333333" customWidth="1"/>
    <col min="14" max="14" width="8.13333333333333" customWidth="1"/>
    <col min="17" max="17" width="12.5333333333333" customWidth="1"/>
  </cols>
  <sheetData>
    <row r="1" ht="30" customHeight="1" spans="1:15">
      <c r="A1" s="2" t="str">
        <f>目录!C40</f>
        <v>固定资产——构筑物类建筑物评估明细表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6"/>
      <c r="O3" s="36" t="str">
        <f>目录!E40&amp;目录!F40</f>
        <v>表4-8-1-2</v>
      </c>
    </row>
    <row r="4" spans="1:15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6" t="s">
        <v>214</v>
      </c>
    </row>
    <row r="5" ht="14.95" spans="1:15">
      <c r="A5" s="6" t="s">
        <v>215</v>
      </c>
      <c r="B5" s="7"/>
      <c r="C5" s="7"/>
      <c r="D5" s="7"/>
      <c r="E5" s="7"/>
      <c r="F5" s="7"/>
      <c r="G5" s="7"/>
      <c r="H5" s="7"/>
      <c r="I5" s="7"/>
      <c r="J5" s="8" t="s">
        <v>216</v>
      </c>
      <c r="K5" s="9"/>
      <c r="L5" s="9"/>
      <c r="M5" s="9"/>
      <c r="N5" s="9"/>
      <c r="O5" s="37"/>
    </row>
    <row r="6" s="1" customFormat="1" ht="12.4" spans="1:18">
      <c r="A6" s="76" t="s">
        <v>346</v>
      </c>
      <c r="B6" s="77" t="s">
        <v>365</v>
      </c>
      <c r="C6" s="77" t="s">
        <v>348</v>
      </c>
      <c r="D6" s="77" t="s">
        <v>349</v>
      </c>
      <c r="E6" s="77" t="s">
        <v>350</v>
      </c>
      <c r="F6" s="77" t="s">
        <v>366</v>
      </c>
      <c r="G6" s="77" t="s">
        <v>319</v>
      </c>
      <c r="H6" s="287" t="s">
        <v>217</v>
      </c>
      <c r="I6" s="288"/>
      <c r="J6" s="298" t="s">
        <v>353</v>
      </c>
      <c r="K6" s="299" t="s">
        <v>354</v>
      </c>
      <c r="L6" s="300" t="s">
        <v>355</v>
      </c>
      <c r="M6" s="299" t="s">
        <v>204</v>
      </c>
      <c r="N6" s="299" t="s">
        <v>205</v>
      </c>
      <c r="O6" s="301" t="s">
        <v>285</v>
      </c>
      <c r="Q6" s="39"/>
      <c r="R6" s="39"/>
    </row>
    <row r="7" s="1" customFormat="1" ht="12.4" spans="1:18">
      <c r="A7" s="82"/>
      <c r="B7" s="83"/>
      <c r="C7" s="83"/>
      <c r="D7" s="83"/>
      <c r="E7" s="83"/>
      <c r="F7" s="83"/>
      <c r="G7" s="83"/>
      <c r="H7" s="83" t="s">
        <v>358</v>
      </c>
      <c r="I7" s="113" t="s">
        <v>359</v>
      </c>
      <c r="J7" s="302"/>
      <c r="K7" s="86" t="s">
        <v>360</v>
      </c>
      <c r="L7" s="303"/>
      <c r="M7" s="86"/>
      <c r="N7" s="86"/>
      <c r="O7" s="87"/>
      <c r="Q7" s="39" t="s">
        <v>218</v>
      </c>
      <c r="R7" s="39" t="s">
        <v>219</v>
      </c>
    </row>
    <row r="8" spans="1:17">
      <c r="A8" s="15">
        <v>1</v>
      </c>
      <c r="B8" s="291"/>
      <c r="C8" s="291"/>
      <c r="D8" s="291"/>
      <c r="E8" s="292"/>
      <c r="F8" s="293"/>
      <c r="G8" s="294"/>
      <c r="H8" s="294"/>
      <c r="I8" s="19"/>
      <c r="J8" s="20"/>
      <c r="K8" s="304"/>
      <c r="L8" s="21"/>
      <c r="M8" s="21">
        <f>IF(基本信息!$C$4&lt;&gt;"B","",L8-I8)</f>
        <v>0</v>
      </c>
      <c r="N8" s="40">
        <f>IF(基本信息!$C$4&lt;&gt;"B","",IF(I8=0,0,ROUND(M8/ABS(I8),4)))</f>
        <v>0</v>
      </c>
      <c r="O8" s="61"/>
      <c r="Q8" s="42"/>
    </row>
    <row r="9" spans="1:17">
      <c r="A9" s="15">
        <f>A8+1</f>
        <v>2</v>
      </c>
      <c r="B9" s="291"/>
      <c r="C9" s="291"/>
      <c r="D9" s="291"/>
      <c r="E9" s="292"/>
      <c r="F9" s="293"/>
      <c r="G9" s="294"/>
      <c r="H9" s="294"/>
      <c r="I9" s="19"/>
      <c r="J9" s="20"/>
      <c r="K9" s="289"/>
      <c r="L9" s="21"/>
      <c r="M9" s="21"/>
      <c r="N9" s="21"/>
      <c r="O9" s="61"/>
      <c r="Q9" s="42"/>
    </row>
    <row r="10" spans="1:17">
      <c r="A10" s="15">
        <f t="shared" ref="A10:A17" si="0">A9+1</f>
        <v>3</v>
      </c>
      <c r="B10" s="291"/>
      <c r="C10" s="291"/>
      <c r="D10" s="291"/>
      <c r="E10" s="292"/>
      <c r="F10" s="293"/>
      <c r="G10" s="294"/>
      <c r="H10" s="294"/>
      <c r="I10" s="19"/>
      <c r="J10" s="20"/>
      <c r="K10" s="289"/>
      <c r="L10" s="21"/>
      <c r="M10" s="21"/>
      <c r="N10" s="21"/>
      <c r="O10" s="61"/>
      <c r="Q10" s="42"/>
    </row>
    <row r="11" spans="1:17">
      <c r="A11" s="15">
        <f t="shared" si="0"/>
        <v>4</v>
      </c>
      <c r="B11" s="291"/>
      <c r="C11" s="291"/>
      <c r="D11" s="291"/>
      <c r="E11" s="292"/>
      <c r="F11" s="293"/>
      <c r="G11" s="294"/>
      <c r="H11" s="294"/>
      <c r="I11" s="19"/>
      <c r="J11" s="20"/>
      <c r="K11" s="289"/>
      <c r="L11" s="21"/>
      <c r="M11" s="21"/>
      <c r="N11" s="21"/>
      <c r="O11" s="61"/>
      <c r="Q11" s="42"/>
    </row>
    <row r="12" spans="1:17">
      <c r="A12" s="15">
        <f t="shared" si="0"/>
        <v>5</v>
      </c>
      <c r="B12" s="291"/>
      <c r="C12" s="291"/>
      <c r="D12" s="291"/>
      <c r="E12" s="292"/>
      <c r="F12" s="293"/>
      <c r="G12" s="294"/>
      <c r="H12" s="294"/>
      <c r="I12" s="19"/>
      <c r="J12" s="20"/>
      <c r="K12" s="289"/>
      <c r="L12" s="21"/>
      <c r="M12" s="21"/>
      <c r="N12" s="21"/>
      <c r="O12" s="61"/>
      <c r="Q12" s="42"/>
    </row>
    <row r="13" spans="1:17">
      <c r="A13" s="15">
        <f t="shared" si="0"/>
        <v>6</v>
      </c>
      <c r="B13" s="291"/>
      <c r="C13" s="291"/>
      <c r="D13" s="291"/>
      <c r="E13" s="292"/>
      <c r="F13" s="293"/>
      <c r="G13" s="294"/>
      <c r="H13" s="294"/>
      <c r="I13" s="19"/>
      <c r="J13" s="20"/>
      <c r="K13" s="289"/>
      <c r="L13" s="21"/>
      <c r="M13" s="21"/>
      <c r="N13" s="21"/>
      <c r="O13" s="61"/>
      <c r="Q13" s="42"/>
    </row>
    <row r="14" spans="1:17">
      <c r="A14" s="15">
        <f t="shared" si="0"/>
        <v>7</v>
      </c>
      <c r="B14" s="291"/>
      <c r="C14" s="291"/>
      <c r="D14" s="291"/>
      <c r="E14" s="292"/>
      <c r="F14" s="293"/>
      <c r="G14" s="294"/>
      <c r="H14" s="294"/>
      <c r="I14" s="19"/>
      <c r="J14" s="20"/>
      <c r="K14" s="289"/>
      <c r="L14" s="21"/>
      <c r="M14" s="21"/>
      <c r="N14" s="21"/>
      <c r="O14" s="61"/>
      <c r="Q14" s="42"/>
    </row>
    <row r="15" spans="1:17">
      <c r="A15" s="15">
        <f t="shared" si="0"/>
        <v>8</v>
      </c>
      <c r="B15" s="291"/>
      <c r="C15" s="291"/>
      <c r="D15" s="291"/>
      <c r="E15" s="292"/>
      <c r="F15" s="293"/>
      <c r="G15" s="294"/>
      <c r="H15" s="294"/>
      <c r="I15" s="19"/>
      <c r="J15" s="20"/>
      <c r="K15" s="289"/>
      <c r="L15" s="21"/>
      <c r="M15" s="21"/>
      <c r="N15" s="21"/>
      <c r="O15" s="61"/>
      <c r="Q15" s="42"/>
    </row>
    <row r="16" spans="1:17">
      <c r="A16" s="15">
        <f t="shared" si="0"/>
        <v>9</v>
      </c>
      <c r="B16" s="291"/>
      <c r="C16" s="291"/>
      <c r="D16" s="291"/>
      <c r="E16" s="292"/>
      <c r="F16" s="293"/>
      <c r="G16" s="294"/>
      <c r="H16" s="294"/>
      <c r="I16" s="19"/>
      <c r="J16" s="20"/>
      <c r="K16" s="289"/>
      <c r="L16" s="21"/>
      <c r="M16" s="21"/>
      <c r="N16" s="21"/>
      <c r="O16" s="61"/>
      <c r="Q16" s="42"/>
    </row>
    <row r="17" spans="1:17">
      <c r="A17" s="15">
        <f t="shared" si="0"/>
        <v>10</v>
      </c>
      <c r="B17" s="291"/>
      <c r="C17" s="291"/>
      <c r="D17" s="291"/>
      <c r="E17" s="292"/>
      <c r="F17" s="293"/>
      <c r="G17" s="294"/>
      <c r="H17" s="294"/>
      <c r="I17" s="19"/>
      <c r="J17" s="20"/>
      <c r="K17" s="289"/>
      <c r="L17" s="21"/>
      <c r="M17" s="21"/>
      <c r="N17" s="21"/>
      <c r="O17" s="61"/>
      <c r="Q17" s="42"/>
    </row>
    <row r="18" spans="1:17">
      <c r="A18" s="15"/>
      <c r="B18" s="291"/>
      <c r="C18" s="291"/>
      <c r="D18" s="291"/>
      <c r="E18" s="292"/>
      <c r="F18" s="293"/>
      <c r="G18" s="294"/>
      <c r="H18" s="294"/>
      <c r="I18" s="19"/>
      <c r="J18" s="20"/>
      <c r="K18" s="289"/>
      <c r="L18" s="21"/>
      <c r="M18" s="21"/>
      <c r="N18" s="21"/>
      <c r="O18" s="61"/>
      <c r="Q18" s="42"/>
    </row>
    <row r="19" spans="1:17">
      <c r="A19" s="22"/>
      <c r="B19" s="23"/>
      <c r="C19" s="18" t="s">
        <v>300</v>
      </c>
      <c r="D19" s="24"/>
      <c r="E19" s="295"/>
      <c r="F19" s="295"/>
      <c r="G19" s="296"/>
      <c r="H19" s="294">
        <f>SUM(H8:H18)</f>
        <v>0</v>
      </c>
      <c r="I19" s="19">
        <f>SUM(I8:I18)</f>
        <v>0</v>
      </c>
      <c r="J19" s="20">
        <f>IF(基本信息!$C$4&lt;&gt;"B","",SUM(J8:J18))</f>
        <v>0</v>
      </c>
      <c r="K19" s="289"/>
      <c r="L19" s="21">
        <f>IF(基本信息!$C$4&lt;&gt;"B","",SUM(L8:L18))</f>
        <v>0</v>
      </c>
      <c r="M19" s="21">
        <f>IF(基本信息!$C$4&lt;&gt;"B","",SUM(M8:M18))</f>
        <v>0</v>
      </c>
      <c r="N19" s="40">
        <f>IF(基本信息!$C$4&lt;&gt;"B","",IF(I19=0,0,ROUND(M19/ABS(I19),4)))</f>
        <v>0</v>
      </c>
      <c r="O19" s="61"/>
      <c r="Q19" s="42"/>
    </row>
    <row r="20" spans="1:17">
      <c r="A20" s="26"/>
      <c r="B20" s="23"/>
      <c r="C20" s="140" t="s">
        <v>329</v>
      </c>
      <c r="D20" s="24"/>
      <c r="E20" s="295"/>
      <c r="F20" s="295"/>
      <c r="G20" s="296"/>
      <c r="H20" s="23"/>
      <c r="I20" s="19"/>
      <c r="J20" s="20"/>
      <c r="K20" s="289"/>
      <c r="L20" s="21"/>
      <c r="M20" s="21"/>
      <c r="N20" s="40">
        <f>IF(基本信息!$C$4&lt;&gt;"B","",IF(I20=0,0,ROUND(M20/ABS(I20),4)))</f>
        <v>0</v>
      </c>
      <c r="O20" s="61"/>
      <c r="Q20" s="42"/>
    </row>
    <row r="21" spans="1:18">
      <c r="A21" s="27"/>
      <c r="B21" s="297"/>
      <c r="C21" s="28" t="s">
        <v>302</v>
      </c>
      <c r="D21" s="28"/>
      <c r="E21" s="28"/>
      <c r="F21" s="28"/>
      <c r="G21" s="69"/>
      <c r="H21" s="265">
        <f>H19-H20</f>
        <v>0</v>
      </c>
      <c r="I21" s="30">
        <f>ROUND(SUM(I19,-I20),2)</f>
        <v>0</v>
      </c>
      <c r="J21" s="31">
        <f>IF(基本信息!$C$4&lt;&gt;"B","",ROUND(SUM(J19,-J20),2))</f>
        <v>0</v>
      </c>
      <c r="K21" s="290"/>
      <c r="L21" s="32">
        <f>IF(基本信息!$C$4&lt;&gt;"B","",ROUND(SUM(L19,-L20),2))</f>
        <v>0</v>
      </c>
      <c r="M21" s="32">
        <f>IF(基本信息!$C$4&lt;&gt;"B","",ROUND(SUM(M19,-M20),2))</f>
        <v>0</v>
      </c>
      <c r="N21" s="43">
        <f>IF(基本信息!$C$4&lt;&gt;"B","",IF(I21=0,0,ROUND(M21/ABS(I21),4)))</f>
        <v>0</v>
      </c>
      <c r="O21" s="101"/>
      <c r="Q21" s="45"/>
      <c r="R21" s="46" t="str">
        <f>IF(I21-Q21=0,"OK","F")</f>
        <v>OK</v>
      </c>
    </row>
    <row r="22" spans="1: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>
      <c r="A23" s="34" t="str">
        <f>"被评估企业填表人："&amp;基本信息!$C$13</f>
        <v>被评估企业填表人：王向春</v>
      </c>
      <c r="B23" s="35"/>
      <c r="C23" s="35"/>
      <c r="D23" s="35"/>
      <c r="E23" s="35"/>
      <c r="F23" s="35"/>
      <c r="G23" s="35"/>
      <c r="H23" s="35"/>
      <c r="I23" s="35"/>
      <c r="J23" s="33"/>
      <c r="K23" s="33"/>
      <c r="L23" s="33"/>
      <c r="M23" s="33"/>
      <c r="N23" s="33"/>
      <c r="O23" s="47" t="str">
        <f>IF(基本信息!$C$4="B","评估人员:"&amp;基本信息!C55,"")</f>
        <v>评估人员:</v>
      </c>
      <c r="P23" s="48"/>
    </row>
    <row r="24" spans="1:15">
      <c r="A24" s="34" t="str">
        <f>"填表日期："&amp;基本信息!$C$14</f>
        <v>填表日期：2026年2月10日</v>
      </c>
      <c r="B24" s="35"/>
      <c r="C24" s="35"/>
      <c r="D24" s="35"/>
      <c r="E24" s="35"/>
      <c r="F24" s="35"/>
      <c r="G24" s="35"/>
      <c r="H24" s="35"/>
      <c r="I24" s="35"/>
      <c r="J24" s="33"/>
      <c r="K24" s="33"/>
      <c r="L24" s="33"/>
      <c r="M24" s="33"/>
      <c r="N24" s="33"/>
      <c r="O24" s="33"/>
    </row>
  </sheetData>
  <mergeCells count="12">
    <mergeCell ref="A6:A7"/>
    <mergeCell ref="B6:B7"/>
    <mergeCell ref="C6:C7"/>
    <mergeCell ref="D6:D7"/>
    <mergeCell ref="E6:E7"/>
    <mergeCell ref="F6:F7"/>
    <mergeCell ref="G6:G7"/>
    <mergeCell ref="J6:J7"/>
    <mergeCell ref="L6:L7"/>
    <mergeCell ref="M6:M7"/>
    <mergeCell ref="N6:N7"/>
    <mergeCell ref="O6:O7"/>
  </mergeCells>
  <printOptions horizontalCentered="1"/>
  <pageMargins left="0.31496062992126" right="0.31496062992126" top="0.94488188976378" bottom="0.748031496062992" header="0.31496062992126" footer="0.31496062992126"/>
  <pageSetup paperSize="9" scale="81" fitToHeight="0" orientation="landscape"/>
  <headerFooter/>
  <colBreaks count="1" manualBreakCount="1">
    <brk id="15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view="pageBreakPreview" zoomScale="96" zoomScaleNormal="100" workbookViewId="0">
      <pane xSplit="15" ySplit="7" topLeftCell="P8" activePane="bottomRight" state="frozen"/>
      <selection/>
      <selection pane="topRight"/>
      <selection pane="bottomLeft"/>
      <selection pane="bottomRight" activeCell="C6" sqref="C6:C7"/>
    </sheetView>
  </sheetViews>
  <sheetFormatPr defaultColWidth="9" defaultRowHeight="14.1"/>
  <cols>
    <col min="1" max="1" width="5.46666666666667" customWidth="1"/>
    <col min="2" max="2" width="32.3333333333333" customWidth="1"/>
    <col min="3" max="3" width="5.53333333333333" customWidth="1"/>
    <col min="4" max="4" width="7.66666666666667" customWidth="1"/>
    <col min="5" max="5" width="5.53333333333333" customWidth="1"/>
    <col min="6" max="6" width="7.53333333333333" customWidth="1"/>
    <col min="7" max="7" width="9" customWidth="1"/>
    <col min="8" max="8" width="12" customWidth="1"/>
    <col min="9" max="9" width="11.2" customWidth="1"/>
    <col min="10" max="10" width="12.2" customWidth="1"/>
    <col min="11" max="11" width="5.53333333333333" customWidth="1"/>
    <col min="12" max="12" width="12.2" customWidth="1"/>
    <col min="13" max="13" width="11.8666666666667" customWidth="1"/>
    <col min="14" max="14" width="7.53333333333333" customWidth="1"/>
    <col min="16" max="16" width="3.86666666666667" customWidth="1"/>
    <col min="17" max="17" width="9.66666666666667" customWidth="1"/>
    <col min="18" max="18" width="5.53333333333333" customWidth="1"/>
    <col min="19" max="19" width="9.66666666666667" customWidth="1"/>
    <col min="20" max="20" width="5.53333333333333" customWidth="1"/>
  </cols>
  <sheetData>
    <row r="1" ht="20.1" spans="1:15">
      <c r="A1" s="2" t="str">
        <f>目录!C41</f>
        <v>固定资产——管道及沟槽评估明细表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6"/>
      <c r="N3" s="36"/>
      <c r="O3" s="36" t="str">
        <f>目录!E41&amp;目录!F41</f>
        <v>表4-8-1-3</v>
      </c>
    </row>
    <row r="4" spans="1:15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6" t="s">
        <v>214</v>
      </c>
    </row>
    <row r="5" ht="17.1" spans="1:15">
      <c r="A5" s="71" t="s">
        <v>215</v>
      </c>
      <c r="B5" s="72"/>
      <c r="C5" s="72"/>
      <c r="D5" s="72"/>
      <c r="E5" s="72"/>
      <c r="F5" s="72"/>
      <c r="G5" s="72"/>
      <c r="H5" s="72"/>
      <c r="I5" s="72"/>
      <c r="J5" s="73" t="s">
        <v>216</v>
      </c>
      <c r="K5" s="74"/>
      <c r="L5" s="74"/>
      <c r="M5" s="74"/>
      <c r="N5" s="74"/>
      <c r="O5" s="75"/>
    </row>
    <row r="6" s="1" customFormat="1" ht="12.4" spans="1:20">
      <c r="A6" s="76" t="s">
        <v>346</v>
      </c>
      <c r="B6" s="77" t="s">
        <v>367</v>
      </c>
      <c r="C6" s="77" t="s">
        <v>349</v>
      </c>
      <c r="D6" s="77" t="s">
        <v>350</v>
      </c>
      <c r="E6" s="77" t="s">
        <v>317</v>
      </c>
      <c r="F6" s="77" t="s">
        <v>319</v>
      </c>
      <c r="G6" s="125" t="s">
        <v>368</v>
      </c>
      <c r="H6" s="287" t="s">
        <v>217</v>
      </c>
      <c r="I6" s="288"/>
      <c r="J6" s="79" t="s">
        <v>353</v>
      </c>
      <c r="K6" s="14" t="s">
        <v>354</v>
      </c>
      <c r="L6" s="80" t="s">
        <v>355</v>
      </c>
      <c r="M6" s="80" t="s">
        <v>204</v>
      </c>
      <c r="N6" s="80" t="s">
        <v>205</v>
      </c>
      <c r="O6" s="81" t="s">
        <v>285</v>
      </c>
      <c r="Q6" s="103" t="s">
        <v>218</v>
      </c>
      <c r="R6" s="103" t="s">
        <v>219</v>
      </c>
      <c r="S6" s="103" t="s">
        <v>218</v>
      </c>
      <c r="T6" s="103" t="s">
        <v>219</v>
      </c>
    </row>
    <row r="7" s="1" customFormat="1" ht="12.4" spans="1:20">
      <c r="A7" s="82"/>
      <c r="B7" s="83"/>
      <c r="C7" s="83"/>
      <c r="D7" s="83"/>
      <c r="E7" s="83"/>
      <c r="F7" s="83"/>
      <c r="G7" s="83" t="s">
        <v>318</v>
      </c>
      <c r="H7" s="83" t="s">
        <v>358</v>
      </c>
      <c r="I7" s="113" t="s">
        <v>359</v>
      </c>
      <c r="J7" s="85"/>
      <c r="K7" s="86" t="s">
        <v>360</v>
      </c>
      <c r="L7" s="86"/>
      <c r="M7" s="86"/>
      <c r="N7" s="86"/>
      <c r="O7" s="87"/>
      <c r="Q7" s="104" t="s">
        <v>358</v>
      </c>
      <c r="R7" s="105"/>
      <c r="S7" s="104" t="s">
        <v>359</v>
      </c>
      <c r="T7" s="105"/>
    </row>
    <row r="8" spans="1:20">
      <c r="A8" s="88">
        <v>1</v>
      </c>
      <c r="B8" s="89"/>
      <c r="C8" s="89"/>
      <c r="D8" s="114"/>
      <c r="E8" s="89"/>
      <c r="F8" s="90"/>
      <c r="G8" s="90"/>
      <c r="H8" s="90"/>
      <c r="I8" s="90"/>
      <c r="J8" s="20"/>
      <c r="K8" s="21"/>
      <c r="L8" s="21"/>
      <c r="M8" s="21">
        <f>IF(基本信息!$C$4&lt;&gt;"B","",L8-I8)</f>
        <v>0</v>
      </c>
      <c r="N8" s="40">
        <f>IF(基本信息!$C$4&lt;&gt;"B","",IF(I8=0,0,ROUND(M8/ABS(I8),4)))</f>
        <v>0</v>
      </c>
      <c r="O8" s="91"/>
      <c r="Q8" s="106"/>
      <c r="R8" s="107" t="str">
        <f t="shared" ref="R8:R9" si="0">IF(H8-Q8=0,"OK","F")</f>
        <v>OK</v>
      </c>
      <c r="S8" s="106"/>
      <c r="T8" s="107" t="str">
        <f>IF(I8-S8=0,"OK","F")</f>
        <v>OK</v>
      </c>
    </row>
    <row r="9" spans="1:20">
      <c r="A9" s="88">
        <f>A8+1</f>
        <v>2</v>
      </c>
      <c r="B9" s="89"/>
      <c r="C9" s="89"/>
      <c r="D9" s="114"/>
      <c r="E9" s="89"/>
      <c r="F9" s="90"/>
      <c r="G9" s="90"/>
      <c r="H9" s="90"/>
      <c r="I9" s="90"/>
      <c r="J9" s="20"/>
      <c r="K9" s="21"/>
      <c r="L9" s="21"/>
      <c r="M9" s="21"/>
      <c r="N9" s="92"/>
      <c r="O9" s="91"/>
      <c r="Q9" s="42"/>
      <c r="R9" s="108" t="str">
        <f t="shared" si="0"/>
        <v>OK</v>
      </c>
      <c r="S9" s="42"/>
      <c r="T9" s="108" t="str">
        <f>IF(I9-S9=0,"OK","F")</f>
        <v>OK</v>
      </c>
    </row>
    <row r="10" spans="1:20">
      <c r="A10" s="88">
        <f t="shared" ref="A10:A17" si="1">A9+1</f>
        <v>3</v>
      </c>
      <c r="B10" s="89"/>
      <c r="C10" s="89"/>
      <c r="D10" s="114"/>
      <c r="E10" s="89"/>
      <c r="F10" s="90"/>
      <c r="G10" s="90"/>
      <c r="H10" s="90"/>
      <c r="I10" s="90"/>
      <c r="J10" s="20"/>
      <c r="K10" s="21"/>
      <c r="L10" s="21"/>
      <c r="M10" s="21"/>
      <c r="N10" s="92"/>
      <c r="O10" s="91"/>
      <c r="Q10" s="42"/>
      <c r="R10" s="108"/>
      <c r="S10" s="42"/>
      <c r="T10" s="108"/>
    </row>
    <row r="11" spans="1:20">
      <c r="A11" s="88">
        <f t="shared" si="1"/>
        <v>4</v>
      </c>
      <c r="B11" s="89"/>
      <c r="C11" s="89"/>
      <c r="D11" s="114"/>
      <c r="E11" s="89"/>
      <c r="F11" s="90"/>
      <c r="G11" s="90"/>
      <c r="H11" s="90"/>
      <c r="I11" s="90"/>
      <c r="J11" s="20"/>
      <c r="K11" s="21"/>
      <c r="L11" s="21"/>
      <c r="M11" s="21"/>
      <c r="N11" s="92"/>
      <c r="O11" s="91"/>
      <c r="Q11" s="42"/>
      <c r="R11" s="108"/>
      <c r="S11" s="42"/>
      <c r="T11" s="108"/>
    </row>
    <row r="12" spans="1:20">
      <c r="A12" s="88">
        <f t="shared" si="1"/>
        <v>5</v>
      </c>
      <c r="B12" s="89"/>
      <c r="C12" s="89"/>
      <c r="D12" s="114"/>
      <c r="E12" s="89"/>
      <c r="F12" s="90"/>
      <c r="G12" s="90"/>
      <c r="H12" s="90"/>
      <c r="I12" s="90"/>
      <c r="J12" s="20"/>
      <c r="K12" s="21"/>
      <c r="L12" s="21"/>
      <c r="M12" s="21"/>
      <c r="N12" s="92"/>
      <c r="O12" s="91"/>
      <c r="Q12" s="42"/>
      <c r="R12" s="108"/>
      <c r="S12" s="42"/>
      <c r="T12" s="108"/>
    </row>
    <row r="13" spans="1:20">
      <c r="A13" s="88">
        <f t="shared" si="1"/>
        <v>6</v>
      </c>
      <c r="B13" s="89"/>
      <c r="C13" s="89"/>
      <c r="D13" s="114"/>
      <c r="E13" s="89"/>
      <c r="F13" s="90"/>
      <c r="G13" s="90"/>
      <c r="H13" s="90"/>
      <c r="I13" s="90"/>
      <c r="J13" s="20"/>
      <c r="K13" s="21"/>
      <c r="L13" s="21"/>
      <c r="M13" s="21"/>
      <c r="N13" s="92"/>
      <c r="O13" s="91"/>
      <c r="Q13" s="42"/>
      <c r="R13" s="108"/>
      <c r="S13" s="42"/>
      <c r="T13" s="108"/>
    </row>
    <row r="14" spans="1:20">
      <c r="A14" s="88">
        <f t="shared" si="1"/>
        <v>7</v>
      </c>
      <c r="B14" s="89"/>
      <c r="C14" s="89"/>
      <c r="D14" s="114"/>
      <c r="E14" s="89"/>
      <c r="F14" s="90"/>
      <c r="G14" s="90"/>
      <c r="H14" s="90"/>
      <c r="I14" s="90"/>
      <c r="J14" s="20"/>
      <c r="K14" s="21"/>
      <c r="L14" s="21"/>
      <c r="M14" s="21"/>
      <c r="N14" s="92"/>
      <c r="O14" s="91"/>
      <c r="Q14" s="42"/>
      <c r="R14" s="108"/>
      <c r="S14" s="42"/>
      <c r="T14" s="108"/>
    </row>
    <row r="15" spans="1:20">
      <c r="A15" s="88">
        <f t="shared" si="1"/>
        <v>8</v>
      </c>
      <c r="B15" s="89"/>
      <c r="C15" s="89"/>
      <c r="D15" s="114"/>
      <c r="E15" s="89"/>
      <c r="F15" s="90"/>
      <c r="G15" s="90"/>
      <c r="H15" s="90"/>
      <c r="I15" s="90"/>
      <c r="J15" s="20"/>
      <c r="K15" s="21"/>
      <c r="L15" s="21"/>
      <c r="M15" s="21"/>
      <c r="N15" s="92"/>
      <c r="O15" s="91"/>
      <c r="Q15" s="42"/>
      <c r="R15" s="108"/>
      <c r="S15" s="42"/>
      <c r="T15" s="108"/>
    </row>
    <row r="16" spans="1:20">
      <c r="A16" s="88">
        <f t="shared" si="1"/>
        <v>9</v>
      </c>
      <c r="B16" s="89"/>
      <c r="C16" s="89"/>
      <c r="D16" s="114"/>
      <c r="E16" s="89"/>
      <c r="F16" s="90"/>
      <c r="G16" s="90"/>
      <c r="H16" s="90"/>
      <c r="I16" s="90"/>
      <c r="J16" s="20"/>
      <c r="K16" s="21"/>
      <c r="L16" s="21"/>
      <c r="M16" s="21"/>
      <c r="N16" s="92"/>
      <c r="O16" s="91"/>
      <c r="Q16" s="42"/>
      <c r="R16" s="108"/>
      <c r="S16" s="42"/>
      <c r="T16" s="108"/>
    </row>
    <row r="17" spans="1:20">
      <c r="A17" s="88">
        <f t="shared" si="1"/>
        <v>10</v>
      </c>
      <c r="B17" s="93"/>
      <c r="C17" s="93"/>
      <c r="D17" s="93"/>
      <c r="E17" s="93"/>
      <c r="F17" s="90"/>
      <c r="G17" s="90"/>
      <c r="H17" s="90"/>
      <c r="I17" s="90"/>
      <c r="J17" s="20"/>
      <c r="K17" s="21"/>
      <c r="L17" s="21"/>
      <c r="M17" s="21"/>
      <c r="N17" s="92"/>
      <c r="O17" s="94"/>
      <c r="Q17" s="42"/>
      <c r="R17" s="109"/>
      <c r="S17" s="42"/>
      <c r="T17" s="109"/>
    </row>
    <row r="18" spans="1:20">
      <c r="A18" s="88"/>
      <c r="B18" s="95"/>
      <c r="C18" s="95"/>
      <c r="D18" s="93"/>
      <c r="E18" s="95"/>
      <c r="F18" s="90"/>
      <c r="G18" s="90"/>
      <c r="H18" s="90"/>
      <c r="I18" s="90"/>
      <c r="J18" s="20"/>
      <c r="K18" s="21"/>
      <c r="L18" s="21"/>
      <c r="M18" s="21"/>
      <c r="N18" s="92"/>
      <c r="O18" s="94"/>
      <c r="Q18" s="42"/>
      <c r="R18" s="109"/>
      <c r="S18" s="42"/>
      <c r="T18" s="109"/>
    </row>
    <row r="19" spans="1:20">
      <c r="A19" s="118"/>
      <c r="B19" s="119" t="s">
        <v>280</v>
      </c>
      <c r="C19" s="120"/>
      <c r="D19" s="121"/>
      <c r="E19" s="121"/>
      <c r="F19" s="121"/>
      <c r="G19" s="121"/>
      <c r="H19" s="247">
        <f>ROUND(SUM(H8:H18),2)</f>
        <v>0</v>
      </c>
      <c r="I19" s="122">
        <f>ROUND(SUM(I8:I18),2)</f>
        <v>0</v>
      </c>
      <c r="J19" s="20">
        <f>IF(基本信息!$C$4&lt;&gt;"B","",SUM(J8:J18))</f>
        <v>0</v>
      </c>
      <c r="K19" s="289"/>
      <c r="L19" s="21">
        <f>IF(基本信息!$C$4&lt;&gt;"B","",SUM(L8:L18))</f>
        <v>0</v>
      </c>
      <c r="M19" s="21">
        <f>IF(基本信息!$C$4&lt;&gt;"B","",SUM(M8:M18))</f>
        <v>0</v>
      </c>
      <c r="N19" s="40">
        <f>IF(基本信息!$C$4&lt;&gt;"B","",IF(I19=0,0,ROUND(M19/ABS(I19),4)))</f>
        <v>0</v>
      </c>
      <c r="O19" s="61"/>
      <c r="Q19" s="42"/>
      <c r="R19" s="109"/>
      <c r="S19" s="42"/>
      <c r="T19" s="109"/>
    </row>
    <row r="20" spans="1:20">
      <c r="A20" s="123"/>
      <c r="B20" s="119" t="s">
        <v>369</v>
      </c>
      <c r="C20" s="120"/>
      <c r="D20" s="121"/>
      <c r="E20" s="121"/>
      <c r="F20" s="121"/>
      <c r="G20" s="121"/>
      <c r="H20" s="247"/>
      <c r="I20" s="122"/>
      <c r="J20" s="20"/>
      <c r="K20" s="289"/>
      <c r="L20" s="21"/>
      <c r="M20" s="21"/>
      <c r="N20" s="40">
        <f>IF(基本信息!$C$4&lt;&gt;"B","",IF(I20=0,0,ROUND(M20/ABS(I20),4)))</f>
        <v>0</v>
      </c>
      <c r="O20" s="61"/>
      <c r="Q20" s="42"/>
      <c r="R20" s="109"/>
      <c r="S20" s="42"/>
      <c r="T20" s="109"/>
    </row>
    <row r="21" spans="1:20">
      <c r="A21" s="96"/>
      <c r="B21" s="97" t="s">
        <v>280</v>
      </c>
      <c r="C21" s="98"/>
      <c r="D21" s="98"/>
      <c r="E21" s="98"/>
      <c r="F21" s="98"/>
      <c r="G21" s="98"/>
      <c r="H21" s="265">
        <f>H19-H20</f>
        <v>0</v>
      </c>
      <c r="I21" s="99">
        <f>I19-I20</f>
        <v>0</v>
      </c>
      <c r="J21" s="31">
        <f>IF(基本信息!$C$4&lt;&gt;"B","",ROUND(SUM(J19,-J20),2))</f>
        <v>0</v>
      </c>
      <c r="K21" s="290"/>
      <c r="L21" s="32">
        <f>IF(基本信息!$C$4&lt;&gt;"B","",ROUND(SUM(L19,-L20),2))</f>
        <v>0</v>
      </c>
      <c r="M21" s="32">
        <f>IF(基本信息!$C$4&lt;&gt;"B","",ROUND(SUM(M19,-M20),2))</f>
        <v>0</v>
      </c>
      <c r="N21" s="43">
        <f>IF(基本信息!$C$4&lt;&gt;"B","",IF(I21=0,0,ROUND(M21/ABS(I21),4)))</f>
        <v>0</v>
      </c>
      <c r="O21" s="101"/>
      <c r="Q21" s="110"/>
      <c r="R21" s="111" t="str">
        <f>IF(H21-Q21=0,"OK","F")</f>
        <v>OK</v>
      </c>
      <c r="S21" s="110"/>
      <c r="T21" s="111" t="str">
        <f>IF(I21-S21=0,"OK","F")</f>
        <v>OK</v>
      </c>
    </row>
    <row r="22" spans="1: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>
      <c r="A23" s="34" t="str">
        <f>"被评估企业填表人："&amp;基本信息!$C$13</f>
        <v>被评估企业填表人：王向春</v>
      </c>
      <c r="B23" s="102"/>
      <c r="C23" s="102"/>
      <c r="D23" s="102"/>
      <c r="E23" s="102"/>
      <c r="F23" s="102"/>
      <c r="G23" s="102"/>
      <c r="H23" s="102"/>
      <c r="I23" s="102"/>
      <c r="J23" s="33"/>
      <c r="K23" s="33"/>
      <c r="L23" s="33"/>
      <c r="M23" s="33"/>
      <c r="N23" s="33"/>
      <c r="O23" s="47" t="str">
        <f>IF(基本信息!$C$4="B","评估人员:"&amp;基本信息!$C56,"")</f>
        <v>评估人员:</v>
      </c>
      <c r="P23" s="48"/>
    </row>
    <row r="24" spans="1:15">
      <c r="A24" s="34" t="str">
        <f>"填表日期："&amp;基本信息!$C$14</f>
        <v>填表日期：2026年2月10日</v>
      </c>
      <c r="B24" s="102"/>
      <c r="C24" s="102"/>
      <c r="D24" s="102"/>
      <c r="E24" s="102"/>
      <c r="F24" s="102"/>
      <c r="G24" s="102"/>
      <c r="H24" s="102"/>
      <c r="I24" s="102"/>
      <c r="J24" s="33"/>
      <c r="K24" s="33"/>
      <c r="L24" s="33"/>
      <c r="M24" s="33"/>
      <c r="N24" s="33"/>
      <c r="O24" s="33"/>
    </row>
  </sheetData>
  <mergeCells count="11">
    <mergeCell ref="A6:A7"/>
    <mergeCell ref="B6:B7"/>
    <mergeCell ref="C6:C7"/>
    <mergeCell ref="D6:D7"/>
    <mergeCell ref="E6:E7"/>
    <mergeCell ref="F6:F7"/>
    <mergeCell ref="J6:J7"/>
    <mergeCell ref="L6:L7"/>
    <mergeCell ref="M6:M7"/>
    <mergeCell ref="N6:N7"/>
    <mergeCell ref="O6:O7"/>
  </mergeCells>
  <printOptions horizontalCentered="1"/>
  <pageMargins left="0.31496062992126" right="0.31496062992126" top="0.94488188976378" bottom="0.748031496062992" header="0.31496062992126" footer="0.31496062992126"/>
  <pageSetup paperSize="9" scale="89" fitToHeight="0" orientation="landscape"/>
  <headerFooter/>
  <colBreaks count="1" manualBreakCount="1">
    <brk id="15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4"/>
  <sheetViews>
    <sheetView showGridLines="0" view="pageBreakPreview" zoomScaleNormal="100" workbookViewId="0">
      <pane xSplit="17" ySplit="7" topLeftCell="R8" activePane="bottomRight" state="frozen"/>
      <selection/>
      <selection pane="topRight"/>
      <selection pane="bottomLeft"/>
      <selection pane="bottomRight" activeCell="B8" sqref="B8"/>
    </sheetView>
  </sheetViews>
  <sheetFormatPr defaultColWidth="9" defaultRowHeight="14.1"/>
  <cols>
    <col min="1" max="1" width="5" customWidth="1"/>
    <col min="2" max="2" width="5.53333333333333" customWidth="1"/>
    <col min="3" max="3" width="12.6666666666667" customWidth="1"/>
    <col min="4" max="4" width="11.2" customWidth="1"/>
    <col min="5" max="5" width="9" customWidth="1"/>
    <col min="6" max="7" width="3.53333333333333" customWidth="1"/>
    <col min="8" max="9" width="7.53333333333333" customWidth="1"/>
    <col min="10" max="10" width="9.8" customWidth="1"/>
    <col min="11" max="11" width="10.8666666666667" customWidth="1"/>
    <col min="12" max="12" width="9.8" customWidth="1"/>
    <col min="13" max="13" width="5.53333333333333" customWidth="1"/>
    <col min="14" max="14" width="9.8" customWidth="1"/>
    <col min="15" max="15" width="8.8" customWidth="1"/>
    <col min="16" max="16" width="7.53333333333333" customWidth="1"/>
    <col min="19" max="19" width="9.53333333333333" customWidth="1"/>
    <col min="20" max="20" width="5.53333333333333" customWidth="1"/>
    <col min="22" max="22" width="5.53333333333333" customWidth="1"/>
  </cols>
  <sheetData>
    <row r="1" ht="20.1" spans="1:17">
      <c r="A1" s="2" t="str">
        <f>目录!$C42</f>
        <v>固定资产——机械类设备评估明细表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6"/>
      <c r="P3" s="36"/>
      <c r="Q3" s="36" t="str">
        <f>目录!$E42&amp;目录!$F42</f>
        <v>表4-8-2-1</v>
      </c>
    </row>
    <row r="4" spans="1:17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6" t="s">
        <v>214</v>
      </c>
    </row>
    <row r="5" spans="1:17">
      <c r="A5" s="229" t="s">
        <v>215</v>
      </c>
      <c r="B5" s="230"/>
      <c r="C5" s="230"/>
      <c r="D5" s="230"/>
      <c r="E5" s="230"/>
      <c r="F5" s="230"/>
      <c r="G5" s="230"/>
      <c r="H5" s="230"/>
      <c r="I5" s="230"/>
      <c r="J5" s="230"/>
      <c r="K5" s="241"/>
      <c r="L5" s="242" t="s">
        <v>216</v>
      </c>
      <c r="M5" s="243"/>
      <c r="N5" s="243"/>
      <c r="O5" s="243"/>
      <c r="P5" s="243"/>
      <c r="Q5" s="248"/>
    </row>
    <row r="6" s="1" customFormat="1" ht="12.4" spans="1:22">
      <c r="A6" s="76" t="s">
        <v>346</v>
      </c>
      <c r="B6" s="77" t="s">
        <v>370</v>
      </c>
      <c r="C6" s="77" t="s">
        <v>371</v>
      </c>
      <c r="D6" s="77" t="s">
        <v>372</v>
      </c>
      <c r="E6" s="77" t="s">
        <v>373</v>
      </c>
      <c r="F6" s="77" t="s">
        <v>374</v>
      </c>
      <c r="G6" s="77" t="s">
        <v>375</v>
      </c>
      <c r="H6" s="77" t="s">
        <v>376</v>
      </c>
      <c r="I6" s="77" t="s">
        <v>377</v>
      </c>
      <c r="J6" s="287" t="s">
        <v>217</v>
      </c>
      <c r="K6" s="288"/>
      <c r="L6" s="79" t="s">
        <v>353</v>
      </c>
      <c r="M6" s="14" t="s">
        <v>354</v>
      </c>
      <c r="N6" s="80" t="s">
        <v>355</v>
      </c>
      <c r="O6" s="249" t="s">
        <v>378</v>
      </c>
      <c r="P6" s="80" t="s">
        <v>205</v>
      </c>
      <c r="Q6" s="81" t="s">
        <v>285</v>
      </c>
      <c r="S6" s="103" t="s">
        <v>218</v>
      </c>
      <c r="T6" s="103" t="s">
        <v>219</v>
      </c>
      <c r="U6" s="103" t="s">
        <v>218</v>
      </c>
      <c r="V6" s="103" t="s">
        <v>219</v>
      </c>
    </row>
    <row r="7" s="1" customFormat="1" ht="12.4" spans="1:22">
      <c r="A7" s="82"/>
      <c r="B7" s="83"/>
      <c r="C7" s="83"/>
      <c r="D7" s="126"/>
      <c r="E7" s="126"/>
      <c r="F7" s="126"/>
      <c r="G7" s="126"/>
      <c r="H7" s="83"/>
      <c r="I7" s="83"/>
      <c r="J7" s="83" t="s">
        <v>358</v>
      </c>
      <c r="K7" s="113" t="s">
        <v>359</v>
      </c>
      <c r="L7" s="85"/>
      <c r="M7" s="86" t="s">
        <v>360</v>
      </c>
      <c r="N7" s="86"/>
      <c r="O7" s="86"/>
      <c r="P7" s="86"/>
      <c r="Q7" s="87"/>
      <c r="S7" s="104" t="s">
        <v>358</v>
      </c>
      <c r="T7" s="105"/>
      <c r="U7" s="104" t="s">
        <v>359</v>
      </c>
      <c r="V7" s="105"/>
    </row>
    <row r="8" spans="1:22">
      <c r="A8" s="88">
        <v>1</v>
      </c>
      <c r="B8" s="89"/>
      <c r="C8" s="236"/>
      <c r="D8" s="239"/>
      <c r="E8" s="239"/>
      <c r="F8" s="239"/>
      <c r="G8" s="93"/>
      <c r="H8" s="114"/>
      <c r="I8" s="114"/>
      <c r="J8" s="247"/>
      <c r="K8" s="122"/>
      <c r="L8" s="20"/>
      <c r="M8" s="21"/>
      <c r="N8" s="21"/>
      <c r="O8" s="21">
        <f>IF(基本信息!$C$4&lt;&gt;"B","",N8-K8)</f>
        <v>0</v>
      </c>
      <c r="P8" s="124">
        <f>IF(基本信息!$C$4&lt;&gt;"B","",IF(K8=0,0,ROUND(O8/ABS(K8),4)))</f>
        <v>0</v>
      </c>
      <c r="Q8" s="252"/>
      <c r="S8" s="253"/>
      <c r="T8" s="107"/>
      <c r="U8" s="253"/>
      <c r="V8" s="107"/>
    </row>
    <row r="9" spans="1:22">
      <c r="A9" s="88">
        <f>A8+1</f>
        <v>2</v>
      </c>
      <c r="B9" s="89"/>
      <c r="C9" s="236"/>
      <c r="D9" s="239"/>
      <c r="E9" s="239"/>
      <c r="F9" s="239"/>
      <c r="G9" s="93"/>
      <c r="H9" s="114"/>
      <c r="I9" s="114"/>
      <c r="J9" s="247"/>
      <c r="K9" s="122"/>
      <c r="L9" s="20"/>
      <c r="M9" s="21"/>
      <c r="N9" s="21"/>
      <c r="O9" s="21">
        <f>IF(基本信息!$C$4&lt;&gt;"B","",N9-K9)</f>
        <v>0</v>
      </c>
      <c r="P9" s="124">
        <f>IF(基本信息!$C$4&lt;&gt;"B","",IF(K9=0,0,ROUND(O9/ABS(K9),4)))</f>
        <v>0</v>
      </c>
      <c r="Q9" s="252"/>
      <c r="S9" s="254"/>
      <c r="T9" s="108"/>
      <c r="U9" s="254"/>
      <c r="V9" s="108"/>
    </row>
    <row r="10" spans="1:22">
      <c r="A10" s="88">
        <f t="shared" ref="A10:A27" si="0">A9+1</f>
        <v>3</v>
      </c>
      <c r="B10" s="89"/>
      <c r="C10" s="236"/>
      <c r="D10" s="239"/>
      <c r="E10" s="239"/>
      <c r="F10" s="239"/>
      <c r="G10" s="93"/>
      <c r="H10" s="114"/>
      <c r="I10" s="114"/>
      <c r="J10" s="247"/>
      <c r="K10" s="122"/>
      <c r="L10" s="20"/>
      <c r="M10" s="21"/>
      <c r="N10" s="21"/>
      <c r="O10" s="21"/>
      <c r="P10" s="124"/>
      <c r="Q10" s="252"/>
      <c r="S10" s="254"/>
      <c r="T10" s="108"/>
      <c r="U10" s="254"/>
      <c r="V10" s="108"/>
    </row>
    <row r="11" spans="1:22">
      <c r="A11" s="88">
        <f t="shared" si="0"/>
        <v>4</v>
      </c>
      <c r="B11" s="89"/>
      <c r="C11" s="236"/>
      <c r="D11" s="239"/>
      <c r="E11" s="239"/>
      <c r="F11" s="239"/>
      <c r="G11" s="93"/>
      <c r="H11" s="114"/>
      <c r="I11" s="114"/>
      <c r="J11" s="247"/>
      <c r="K11" s="122"/>
      <c r="L11" s="20"/>
      <c r="M11" s="21"/>
      <c r="N11" s="21"/>
      <c r="O11" s="21"/>
      <c r="P11" s="124"/>
      <c r="Q11" s="252"/>
      <c r="S11" s="254"/>
      <c r="T11" s="108"/>
      <c r="U11" s="254"/>
      <c r="V11" s="108"/>
    </row>
    <row r="12" spans="1:22">
      <c r="A12" s="88">
        <f t="shared" si="0"/>
        <v>5</v>
      </c>
      <c r="B12" s="89"/>
      <c r="C12" s="236"/>
      <c r="D12" s="239"/>
      <c r="E12" s="239"/>
      <c r="F12" s="239"/>
      <c r="G12" s="93"/>
      <c r="H12" s="114"/>
      <c r="I12" s="114"/>
      <c r="J12" s="247"/>
      <c r="K12" s="122"/>
      <c r="L12" s="20"/>
      <c r="M12" s="21"/>
      <c r="N12" s="21"/>
      <c r="O12" s="21"/>
      <c r="P12" s="124"/>
      <c r="Q12" s="252"/>
      <c r="S12" s="254"/>
      <c r="T12" s="108"/>
      <c r="U12" s="254"/>
      <c r="V12" s="108"/>
    </row>
    <row r="13" spans="1:22">
      <c r="A13" s="88">
        <f t="shared" si="0"/>
        <v>6</v>
      </c>
      <c r="B13" s="89"/>
      <c r="C13" s="236"/>
      <c r="D13" s="239"/>
      <c r="E13" s="239"/>
      <c r="F13" s="239"/>
      <c r="G13" s="93"/>
      <c r="H13" s="114"/>
      <c r="I13" s="114"/>
      <c r="J13" s="247"/>
      <c r="K13" s="122"/>
      <c r="L13" s="20"/>
      <c r="M13" s="21"/>
      <c r="N13" s="21"/>
      <c r="O13" s="21"/>
      <c r="P13" s="124"/>
      <c r="Q13" s="252"/>
      <c r="S13" s="254"/>
      <c r="T13" s="108"/>
      <c r="U13" s="254"/>
      <c r="V13" s="108"/>
    </row>
    <row r="14" spans="1:22">
      <c r="A14" s="88">
        <f t="shared" si="0"/>
        <v>7</v>
      </c>
      <c r="B14" s="89"/>
      <c r="C14" s="236"/>
      <c r="D14" s="239"/>
      <c r="E14" s="239"/>
      <c r="F14" s="239"/>
      <c r="G14" s="93"/>
      <c r="H14" s="114"/>
      <c r="I14" s="114"/>
      <c r="J14" s="247"/>
      <c r="K14" s="122"/>
      <c r="L14" s="20"/>
      <c r="M14" s="21"/>
      <c r="N14" s="21"/>
      <c r="O14" s="21"/>
      <c r="P14" s="124"/>
      <c r="Q14" s="252"/>
      <c r="S14" s="254"/>
      <c r="T14" s="108"/>
      <c r="U14" s="254"/>
      <c r="V14" s="108"/>
    </row>
    <row r="15" spans="1:22">
      <c r="A15" s="88">
        <f t="shared" si="0"/>
        <v>8</v>
      </c>
      <c r="B15" s="89"/>
      <c r="C15" s="236"/>
      <c r="D15" s="239"/>
      <c r="E15" s="239"/>
      <c r="F15" s="239"/>
      <c r="G15" s="93"/>
      <c r="H15" s="114"/>
      <c r="I15" s="114"/>
      <c r="J15" s="247"/>
      <c r="K15" s="122"/>
      <c r="L15" s="20"/>
      <c r="M15" s="21"/>
      <c r="N15" s="21"/>
      <c r="O15" s="21"/>
      <c r="P15" s="124"/>
      <c r="Q15" s="252"/>
      <c r="S15" s="254"/>
      <c r="T15" s="108"/>
      <c r="U15" s="254"/>
      <c r="V15" s="108"/>
    </row>
    <row r="16" spans="1:22">
      <c r="A16" s="88">
        <f t="shared" si="0"/>
        <v>9</v>
      </c>
      <c r="B16" s="89"/>
      <c r="C16" s="236"/>
      <c r="D16" s="239"/>
      <c r="E16" s="239"/>
      <c r="F16" s="239"/>
      <c r="G16" s="93"/>
      <c r="H16" s="114"/>
      <c r="I16" s="114"/>
      <c r="J16" s="247"/>
      <c r="K16" s="122"/>
      <c r="L16" s="20"/>
      <c r="M16" s="21"/>
      <c r="N16" s="21"/>
      <c r="O16" s="21"/>
      <c r="P16" s="124"/>
      <c r="Q16" s="252"/>
      <c r="S16" s="254"/>
      <c r="T16" s="108"/>
      <c r="U16" s="254"/>
      <c r="V16" s="108"/>
    </row>
    <row r="17" spans="1:22">
      <c r="A17" s="88">
        <f t="shared" si="0"/>
        <v>10</v>
      </c>
      <c r="B17" s="89"/>
      <c r="C17" s="236"/>
      <c r="D17" s="239"/>
      <c r="E17" s="239"/>
      <c r="F17" s="239"/>
      <c r="G17" s="93"/>
      <c r="H17" s="114"/>
      <c r="I17" s="114"/>
      <c r="J17" s="247"/>
      <c r="K17" s="122"/>
      <c r="L17" s="20"/>
      <c r="M17" s="21"/>
      <c r="N17" s="21"/>
      <c r="O17" s="21"/>
      <c r="P17" s="124"/>
      <c r="Q17" s="252"/>
      <c r="S17" s="254"/>
      <c r="T17" s="108"/>
      <c r="U17" s="254"/>
      <c r="V17" s="108"/>
    </row>
    <row r="18" spans="1:22">
      <c r="A18" s="88">
        <f t="shared" si="0"/>
        <v>11</v>
      </c>
      <c r="B18" s="89"/>
      <c r="C18" s="236"/>
      <c r="D18" s="239"/>
      <c r="E18" s="239"/>
      <c r="F18" s="239"/>
      <c r="G18" s="93"/>
      <c r="H18" s="114"/>
      <c r="I18" s="114"/>
      <c r="J18" s="247"/>
      <c r="K18" s="122"/>
      <c r="L18" s="20"/>
      <c r="M18" s="21"/>
      <c r="N18" s="21"/>
      <c r="O18" s="21"/>
      <c r="P18" s="124"/>
      <c r="Q18" s="252"/>
      <c r="S18" s="254"/>
      <c r="T18" s="108"/>
      <c r="U18" s="254"/>
      <c r="V18" s="108"/>
    </row>
    <row r="19" spans="1:22">
      <c r="A19" s="88">
        <f t="shared" si="0"/>
        <v>12</v>
      </c>
      <c r="B19" s="89"/>
      <c r="C19" s="236"/>
      <c r="D19" s="239"/>
      <c r="E19" s="239"/>
      <c r="F19" s="239"/>
      <c r="G19" s="93"/>
      <c r="H19" s="114"/>
      <c r="I19" s="114"/>
      <c r="J19" s="247"/>
      <c r="K19" s="122"/>
      <c r="L19" s="20"/>
      <c r="M19" s="21"/>
      <c r="N19" s="21"/>
      <c r="O19" s="21"/>
      <c r="P19" s="124"/>
      <c r="Q19" s="252"/>
      <c r="S19" s="254"/>
      <c r="T19" s="108"/>
      <c r="U19" s="254"/>
      <c r="V19" s="108"/>
    </row>
    <row r="20" spans="1:22">
      <c r="A20" s="88">
        <f t="shared" si="0"/>
        <v>13</v>
      </c>
      <c r="B20" s="89"/>
      <c r="C20" s="236"/>
      <c r="D20" s="239"/>
      <c r="E20" s="239"/>
      <c r="F20" s="239"/>
      <c r="G20" s="93"/>
      <c r="H20" s="114"/>
      <c r="I20" s="114"/>
      <c r="J20" s="247"/>
      <c r="K20" s="122"/>
      <c r="L20" s="20"/>
      <c r="M20" s="21"/>
      <c r="N20" s="21"/>
      <c r="O20" s="21"/>
      <c r="P20" s="124"/>
      <c r="Q20" s="252"/>
      <c r="S20" s="254"/>
      <c r="T20" s="108"/>
      <c r="U20" s="254"/>
      <c r="V20" s="108"/>
    </row>
    <row r="21" spans="1:22">
      <c r="A21" s="88">
        <f t="shared" si="0"/>
        <v>14</v>
      </c>
      <c r="B21" s="89"/>
      <c r="C21" s="236"/>
      <c r="D21" s="239"/>
      <c r="E21" s="239"/>
      <c r="F21" s="239"/>
      <c r="G21" s="93"/>
      <c r="H21" s="114"/>
      <c r="I21" s="114"/>
      <c r="J21" s="247"/>
      <c r="K21" s="122"/>
      <c r="L21" s="20"/>
      <c r="M21" s="21"/>
      <c r="N21" s="21"/>
      <c r="O21" s="21"/>
      <c r="P21" s="124"/>
      <c r="Q21" s="252"/>
      <c r="S21" s="254"/>
      <c r="T21" s="108"/>
      <c r="U21" s="254"/>
      <c r="V21" s="108"/>
    </row>
    <row r="22" spans="1:22">
      <c r="A22" s="88">
        <f t="shared" si="0"/>
        <v>15</v>
      </c>
      <c r="B22" s="89"/>
      <c r="C22" s="236"/>
      <c r="D22" s="239"/>
      <c r="E22" s="239"/>
      <c r="F22" s="239"/>
      <c r="G22" s="93"/>
      <c r="H22" s="114"/>
      <c r="I22" s="114"/>
      <c r="J22" s="247"/>
      <c r="K22" s="122"/>
      <c r="L22" s="20"/>
      <c r="M22" s="21"/>
      <c r="N22" s="21"/>
      <c r="O22" s="21"/>
      <c r="P22" s="124"/>
      <c r="Q22" s="252"/>
      <c r="S22" s="254"/>
      <c r="T22" s="108"/>
      <c r="U22" s="254"/>
      <c r="V22" s="108"/>
    </row>
    <row r="23" spans="1:22">
      <c r="A23" s="88">
        <f t="shared" si="0"/>
        <v>16</v>
      </c>
      <c r="B23" s="89"/>
      <c r="C23" s="236"/>
      <c r="D23" s="239"/>
      <c r="E23" s="239"/>
      <c r="F23" s="239"/>
      <c r="G23" s="93"/>
      <c r="H23" s="114"/>
      <c r="I23" s="114"/>
      <c r="J23" s="247"/>
      <c r="K23" s="122"/>
      <c r="L23" s="20"/>
      <c r="M23" s="21"/>
      <c r="N23" s="21"/>
      <c r="O23" s="21"/>
      <c r="P23" s="124"/>
      <c r="Q23" s="252"/>
      <c r="S23" s="254"/>
      <c r="T23" s="108"/>
      <c r="U23" s="254"/>
      <c r="V23" s="108"/>
    </row>
    <row r="24" spans="1:22">
      <c r="A24" s="88">
        <f t="shared" si="0"/>
        <v>17</v>
      </c>
      <c r="B24" s="89"/>
      <c r="C24" s="236"/>
      <c r="D24" s="239"/>
      <c r="E24" s="239"/>
      <c r="F24" s="239"/>
      <c r="G24" s="93"/>
      <c r="H24" s="114"/>
      <c r="I24" s="114"/>
      <c r="J24" s="247"/>
      <c r="K24" s="122"/>
      <c r="L24" s="20"/>
      <c r="M24" s="21"/>
      <c r="N24" s="21"/>
      <c r="O24" s="21"/>
      <c r="P24" s="124"/>
      <c r="Q24" s="252"/>
      <c r="S24" s="254"/>
      <c r="T24" s="108"/>
      <c r="U24" s="254"/>
      <c r="V24" s="108"/>
    </row>
    <row r="25" spans="1:22">
      <c r="A25" s="88">
        <f t="shared" si="0"/>
        <v>18</v>
      </c>
      <c r="B25" s="89"/>
      <c r="C25" s="236"/>
      <c r="D25" s="239"/>
      <c r="E25" s="239"/>
      <c r="F25" s="239"/>
      <c r="G25" s="93"/>
      <c r="H25" s="114"/>
      <c r="I25" s="114"/>
      <c r="J25" s="247"/>
      <c r="K25" s="122"/>
      <c r="L25" s="20"/>
      <c r="M25" s="21"/>
      <c r="N25" s="21"/>
      <c r="O25" s="21"/>
      <c r="P25" s="124"/>
      <c r="Q25" s="252"/>
      <c r="S25" s="254"/>
      <c r="T25" s="108"/>
      <c r="U25" s="254"/>
      <c r="V25" s="108"/>
    </row>
    <row r="26" spans="1:22">
      <c r="A26" s="88">
        <f t="shared" si="0"/>
        <v>19</v>
      </c>
      <c r="B26" s="89"/>
      <c r="C26" s="236"/>
      <c r="D26" s="239"/>
      <c r="E26" s="239"/>
      <c r="F26" s="239"/>
      <c r="G26" s="93"/>
      <c r="H26" s="114"/>
      <c r="I26" s="114"/>
      <c r="J26" s="247"/>
      <c r="K26" s="122"/>
      <c r="L26" s="20"/>
      <c r="M26" s="21"/>
      <c r="N26" s="21"/>
      <c r="O26" s="21"/>
      <c r="P26" s="124"/>
      <c r="Q26" s="252"/>
      <c r="S26" s="254"/>
      <c r="T26" s="108"/>
      <c r="U26" s="254"/>
      <c r="V26" s="108"/>
    </row>
    <row r="27" spans="1:22">
      <c r="A27" s="88">
        <f t="shared" si="0"/>
        <v>20</v>
      </c>
      <c r="B27" s="89"/>
      <c r="C27" s="236"/>
      <c r="D27" s="239"/>
      <c r="E27" s="239"/>
      <c r="F27" s="239"/>
      <c r="G27" s="93"/>
      <c r="H27" s="114"/>
      <c r="I27" s="114"/>
      <c r="J27" s="247"/>
      <c r="K27" s="122"/>
      <c r="L27" s="20"/>
      <c r="M27" s="21"/>
      <c r="N27" s="21"/>
      <c r="O27" s="21"/>
      <c r="P27" s="124"/>
      <c r="Q27" s="252"/>
      <c r="S27" s="254"/>
      <c r="T27" s="108"/>
      <c r="U27" s="254"/>
      <c r="V27" s="108"/>
    </row>
    <row r="28" spans="1:22">
      <c r="A28" s="88"/>
      <c r="B28" s="89"/>
      <c r="C28" s="236"/>
      <c r="D28" s="239"/>
      <c r="E28" s="239"/>
      <c r="F28" s="239"/>
      <c r="G28" s="93"/>
      <c r="H28" s="114"/>
      <c r="I28" s="114"/>
      <c r="J28" s="247"/>
      <c r="K28" s="122"/>
      <c r="L28" s="20"/>
      <c r="M28" s="21"/>
      <c r="N28" s="21"/>
      <c r="O28" s="21"/>
      <c r="P28" s="124"/>
      <c r="Q28" s="252"/>
      <c r="S28" s="254"/>
      <c r="T28" s="108"/>
      <c r="U28" s="254"/>
      <c r="V28" s="108"/>
    </row>
    <row r="29" spans="1:22">
      <c r="A29" s="118"/>
      <c r="B29" s="119"/>
      <c r="C29" s="119" t="s">
        <v>280</v>
      </c>
      <c r="D29" s="121"/>
      <c r="E29" s="121"/>
      <c r="F29" s="121"/>
      <c r="G29" s="121"/>
      <c r="H29" s="121"/>
      <c r="I29" s="121"/>
      <c r="J29" s="247">
        <f>ROUND(SUM(J8:J28),2)</f>
        <v>0</v>
      </c>
      <c r="K29" s="122">
        <f>ROUND(SUM(K8:K28),2)</f>
        <v>0</v>
      </c>
      <c r="L29" s="20">
        <f>IF(基本信息!$C$4&lt;&gt;"B","",ROUND(SUM(L8:L28),2))</f>
        <v>0</v>
      </c>
      <c r="M29" s="21"/>
      <c r="N29" s="21">
        <f>IF(基本信息!$C$4&lt;&gt;"B","",ROUND(SUM(N8:N28),2))</f>
        <v>0</v>
      </c>
      <c r="O29" s="21">
        <f>IF(基本信息!$C$4&lt;&gt;"B","",ROUND(SUM(O8:O28),2))</f>
        <v>0</v>
      </c>
      <c r="P29" s="124">
        <f>IF(基本信息!$C$4&lt;&gt;"B","",IF(K29=0,0,ROUND(O29/ABS(K29),4)))</f>
        <v>0</v>
      </c>
      <c r="Q29" s="41"/>
      <c r="S29" s="254"/>
      <c r="T29" s="109"/>
      <c r="U29" s="254"/>
      <c r="V29" s="109"/>
    </row>
    <row r="30" spans="1:22">
      <c r="A30" s="123"/>
      <c r="B30" s="119"/>
      <c r="C30" s="119" t="s">
        <v>369</v>
      </c>
      <c r="D30" s="121"/>
      <c r="E30" s="121"/>
      <c r="F30" s="121"/>
      <c r="G30" s="121"/>
      <c r="H30" s="121"/>
      <c r="I30" s="121"/>
      <c r="J30" s="247"/>
      <c r="K30" s="122"/>
      <c r="L30" s="20"/>
      <c r="M30" s="21"/>
      <c r="N30" s="21"/>
      <c r="O30" s="21">
        <f>IF(基本信息!$C$4&lt;&gt;"B","",N30-K30)</f>
        <v>0</v>
      </c>
      <c r="P30" s="124">
        <f>IF(基本信息!$C$4&lt;&gt;"B","",IF(K30=0,0,ROUND(O30/ABS(K30),4)))</f>
        <v>0</v>
      </c>
      <c r="Q30" s="61"/>
      <c r="S30" s="254"/>
      <c r="T30" s="109"/>
      <c r="U30" s="254"/>
      <c r="V30" s="109"/>
    </row>
    <row r="31" spans="1:22">
      <c r="A31" s="96"/>
      <c r="B31" s="261"/>
      <c r="C31" s="97" t="s">
        <v>280</v>
      </c>
      <c r="D31" s="98"/>
      <c r="E31" s="98"/>
      <c r="F31" s="98"/>
      <c r="G31" s="98"/>
      <c r="H31" s="98"/>
      <c r="I31" s="98"/>
      <c r="J31" s="265">
        <f>J29-J30</f>
        <v>0</v>
      </c>
      <c r="K31" s="99">
        <f>K29-K30</f>
        <v>0</v>
      </c>
      <c r="L31" s="31">
        <f>IF(基本信息!$C$4&lt;&gt;"B","",L29-L30)</f>
        <v>0</v>
      </c>
      <c r="M31" s="32"/>
      <c r="N31" s="32">
        <f>IF(基本信息!$C$4&lt;&gt;"B","",N29-N30)</f>
        <v>0</v>
      </c>
      <c r="O31" s="32">
        <f>IF(基本信息!$C$4&lt;&gt;"B","",O29-O30)</f>
        <v>0</v>
      </c>
      <c r="P31" s="100">
        <f>IF(基本信息!$C$4&lt;&gt;"B","",IF(K31=0,0,ROUND(O31/ABS(K31),4)))</f>
        <v>0</v>
      </c>
      <c r="Q31" s="101"/>
      <c r="S31" s="266"/>
      <c r="T31" s="111" t="str">
        <f>IF(J31-S31=0,"OK","F")</f>
        <v>OK</v>
      </c>
      <c r="U31" s="266"/>
      <c r="V31" s="111" t="str">
        <f>IF(K31-U31=0,"OK","F")</f>
        <v>OK</v>
      </c>
    </row>
    <row r="32" spans="1:17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8">
      <c r="A33" s="34" t="str">
        <f>"被评估企业填表人："&amp;基本信息!$C$13</f>
        <v>被评估企业填表人：王向春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33"/>
      <c r="M33" s="33"/>
      <c r="N33" s="33"/>
      <c r="O33" s="33"/>
      <c r="P33" s="33"/>
      <c r="Q33" s="47" t="str">
        <f>IF(基本信息!$C$4="B","评估人员:"&amp;基本信息!$C57,"")</f>
        <v>评估人员:</v>
      </c>
      <c r="R33" s="48"/>
    </row>
    <row r="34" spans="1:17">
      <c r="A34" s="34" t="str">
        <f>"填表日期："&amp;基本信息!$C$14</f>
        <v>填表日期：2026年2月10日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33"/>
      <c r="M34" s="33"/>
      <c r="N34" s="33"/>
      <c r="O34" s="33"/>
      <c r="P34" s="33"/>
      <c r="Q34" s="33"/>
    </row>
  </sheetData>
  <mergeCells count="14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L6:L7"/>
    <mergeCell ref="N6:N7"/>
    <mergeCell ref="O6:O7"/>
    <mergeCell ref="P6:P7"/>
    <mergeCell ref="Q6:Q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4"/>
  <sheetViews>
    <sheetView showGridLines="0" view="pageBreakPreview" zoomScaleNormal="100" workbookViewId="0">
      <pane xSplit="18" ySplit="7" topLeftCell="S8" activePane="bottomRight" state="frozen"/>
      <selection/>
      <selection pane="topRight"/>
      <selection pane="bottomLeft"/>
      <selection pane="bottomRight" activeCell="B8" sqref="B8"/>
    </sheetView>
  </sheetViews>
  <sheetFormatPr defaultColWidth="9" defaultRowHeight="14.1"/>
  <cols>
    <col min="1" max="1" width="5" customWidth="1"/>
    <col min="2" max="2" width="5.53333333333333" customWidth="1"/>
    <col min="3" max="3" width="14.4666666666667" customWidth="1"/>
    <col min="4" max="4" width="11.2" customWidth="1"/>
    <col min="5" max="5" width="9" customWidth="1"/>
    <col min="6" max="7" width="3.53333333333333" customWidth="1"/>
    <col min="8" max="9" width="5.53333333333333" customWidth="1"/>
    <col min="10" max="10" width="7.33333333333333" customWidth="1"/>
    <col min="11" max="11" width="9.8" customWidth="1"/>
    <col min="12" max="12" width="10.8666666666667" customWidth="1"/>
    <col min="13" max="13" width="9.8" customWidth="1"/>
    <col min="14" max="14" width="5.53333333333333" customWidth="1"/>
    <col min="15" max="15" width="9.8" customWidth="1"/>
    <col min="16" max="16" width="8.8" customWidth="1"/>
    <col min="17" max="17" width="7.53333333333333" customWidth="1"/>
    <col min="20" max="20" width="9.53333333333333" customWidth="1"/>
    <col min="21" max="21" width="5.53333333333333" customWidth="1"/>
    <col min="23" max="23" width="5.53333333333333" customWidth="1"/>
  </cols>
  <sheetData>
    <row r="1" ht="20.1" spans="1:18">
      <c r="A1" s="2" t="str">
        <f>目录!$C43</f>
        <v>固定资产——运输类设备评估明细表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6"/>
      <c r="Q3" s="36"/>
      <c r="R3" s="36" t="str">
        <f>目录!$E43&amp;目录!$F43</f>
        <v>表4-8-2-2</v>
      </c>
    </row>
    <row r="4" spans="1:18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6" t="s">
        <v>214</v>
      </c>
    </row>
    <row r="5" spans="1:18">
      <c r="A5" s="229" t="s">
        <v>215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41"/>
      <c r="M5" s="242" t="s">
        <v>216</v>
      </c>
      <c r="N5" s="243"/>
      <c r="O5" s="243"/>
      <c r="P5" s="243"/>
      <c r="Q5" s="243"/>
      <c r="R5" s="248"/>
    </row>
    <row r="6" s="1" customFormat="1" ht="12.4" spans="1:23">
      <c r="A6" s="76" t="s">
        <v>346</v>
      </c>
      <c r="B6" s="77" t="s">
        <v>379</v>
      </c>
      <c r="C6" s="77" t="s">
        <v>380</v>
      </c>
      <c r="D6" s="77" t="s">
        <v>372</v>
      </c>
      <c r="E6" s="77" t="s">
        <v>373</v>
      </c>
      <c r="F6" s="77" t="s">
        <v>374</v>
      </c>
      <c r="G6" s="77" t="s">
        <v>375</v>
      </c>
      <c r="H6" s="77" t="s">
        <v>376</v>
      </c>
      <c r="I6" s="77" t="s">
        <v>377</v>
      </c>
      <c r="J6" s="77" t="s">
        <v>381</v>
      </c>
      <c r="K6" s="287" t="s">
        <v>217</v>
      </c>
      <c r="L6" s="288"/>
      <c r="M6" s="79" t="s">
        <v>353</v>
      </c>
      <c r="N6" s="14" t="s">
        <v>354</v>
      </c>
      <c r="O6" s="80" t="s">
        <v>355</v>
      </c>
      <c r="P6" s="249" t="s">
        <v>378</v>
      </c>
      <c r="Q6" s="80" t="s">
        <v>205</v>
      </c>
      <c r="R6" s="81" t="s">
        <v>285</v>
      </c>
      <c r="T6" s="103" t="s">
        <v>218</v>
      </c>
      <c r="U6" s="103" t="s">
        <v>219</v>
      </c>
      <c r="V6" s="103" t="s">
        <v>218</v>
      </c>
      <c r="W6" s="103" t="s">
        <v>219</v>
      </c>
    </row>
    <row r="7" s="1" customFormat="1" ht="12.4" spans="1:23">
      <c r="A7" s="82"/>
      <c r="B7" s="83"/>
      <c r="C7" s="83"/>
      <c r="D7" s="126"/>
      <c r="E7" s="126"/>
      <c r="F7" s="126"/>
      <c r="G7" s="126"/>
      <c r="H7" s="83"/>
      <c r="I7" s="83"/>
      <c r="J7" s="126"/>
      <c r="K7" s="83" t="s">
        <v>358</v>
      </c>
      <c r="L7" s="113" t="s">
        <v>359</v>
      </c>
      <c r="M7" s="85"/>
      <c r="N7" s="86" t="s">
        <v>360</v>
      </c>
      <c r="O7" s="86"/>
      <c r="P7" s="86"/>
      <c r="Q7" s="86"/>
      <c r="R7" s="87"/>
      <c r="T7" s="104" t="s">
        <v>358</v>
      </c>
      <c r="U7" s="105"/>
      <c r="V7" s="104" t="s">
        <v>359</v>
      </c>
      <c r="W7" s="105"/>
    </row>
    <row r="8" spans="1:23">
      <c r="A8" s="88">
        <v>1</v>
      </c>
      <c r="B8" s="89"/>
      <c r="C8" s="236"/>
      <c r="D8" s="239"/>
      <c r="E8" s="239"/>
      <c r="F8" s="239"/>
      <c r="G8" s="93"/>
      <c r="H8" s="114"/>
      <c r="I8" s="114"/>
      <c r="J8" s="93"/>
      <c r="K8" s="247"/>
      <c r="L8" s="122"/>
      <c r="M8" s="20"/>
      <c r="N8" s="21"/>
      <c r="O8" s="21"/>
      <c r="P8" s="21">
        <f>IF(基本信息!$C$4&lt;&gt;"B","",O8-L8)</f>
        <v>0</v>
      </c>
      <c r="Q8" s="124">
        <f>IF(基本信息!$C$4&lt;&gt;"B","",IF(L8=0,0,ROUND(P8/ABS(L8),4)))</f>
        <v>0</v>
      </c>
      <c r="R8" s="252"/>
      <c r="T8" s="253"/>
      <c r="U8" s="107"/>
      <c r="V8" s="253"/>
      <c r="W8" s="107"/>
    </row>
    <row r="9" spans="1:23">
      <c r="A9" s="88">
        <f>A8+1</f>
        <v>2</v>
      </c>
      <c r="B9" s="89"/>
      <c r="C9" s="236"/>
      <c r="D9" s="239"/>
      <c r="E9" s="239"/>
      <c r="F9" s="239"/>
      <c r="G9" s="93"/>
      <c r="H9" s="114"/>
      <c r="I9" s="114"/>
      <c r="J9" s="93"/>
      <c r="K9" s="247"/>
      <c r="L9" s="122"/>
      <c r="M9" s="20"/>
      <c r="N9" s="21"/>
      <c r="O9" s="21"/>
      <c r="P9" s="21">
        <f>IF(基本信息!$C$4&lt;&gt;"B","",O9-L9)</f>
        <v>0</v>
      </c>
      <c r="Q9" s="124">
        <f>IF(基本信息!$C$4&lt;&gt;"B","",IF(L9=0,0,ROUND(P9/ABS(L9),4)))</f>
        <v>0</v>
      </c>
      <c r="R9" s="252"/>
      <c r="T9" s="254"/>
      <c r="U9" s="108"/>
      <c r="V9" s="254"/>
      <c r="W9" s="108"/>
    </row>
    <row r="10" spans="1:23">
      <c r="A10" s="88">
        <f t="shared" ref="A10:A27" si="0">A9+1</f>
        <v>3</v>
      </c>
      <c r="B10" s="89"/>
      <c r="C10" s="236"/>
      <c r="D10" s="239"/>
      <c r="E10" s="239"/>
      <c r="F10" s="239"/>
      <c r="G10" s="93"/>
      <c r="H10" s="114"/>
      <c r="I10" s="114"/>
      <c r="J10" s="93"/>
      <c r="K10" s="247"/>
      <c r="L10" s="122"/>
      <c r="M10" s="20"/>
      <c r="N10" s="21"/>
      <c r="O10" s="21"/>
      <c r="P10" s="21"/>
      <c r="Q10" s="124"/>
      <c r="R10" s="252"/>
      <c r="T10" s="254"/>
      <c r="U10" s="108"/>
      <c r="V10" s="254"/>
      <c r="W10" s="108"/>
    </row>
    <row r="11" spans="1:23">
      <c r="A11" s="88">
        <f t="shared" si="0"/>
        <v>4</v>
      </c>
      <c r="B11" s="89"/>
      <c r="C11" s="236"/>
      <c r="D11" s="239"/>
      <c r="E11" s="239"/>
      <c r="F11" s="239"/>
      <c r="G11" s="93"/>
      <c r="H11" s="114"/>
      <c r="I11" s="114"/>
      <c r="J11" s="93"/>
      <c r="K11" s="247"/>
      <c r="L11" s="122"/>
      <c r="M11" s="20"/>
      <c r="N11" s="21"/>
      <c r="O11" s="21"/>
      <c r="P11" s="21"/>
      <c r="Q11" s="124"/>
      <c r="R11" s="252"/>
      <c r="T11" s="254"/>
      <c r="U11" s="108"/>
      <c r="V11" s="254"/>
      <c r="W11" s="108"/>
    </row>
    <row r="12" spans="1:23">
      <c r="A12" s="88">
        <f t="shared" si="0"/>
        <v>5</v>
      </c>
      <c r="B12" s="89"/>
      <c r="C12" s="236"/>
      <c r="D12" s="239"/>
      <c r="E12" s="239"/>
      <c r="F12" s="239"/>
      <c r="G12" s="93"/>
      <c r="H12" s="114"/>
      <c r="I12" s="114"/>
      <c r="J12" s="93"/>
      <c r="K12" s="247"/>
      <c r="L12" s="122"/>
      <c r="M12" s="20"/>
      <c r="N12" s="21"/>
      <c r="O12" s="21"/>
      <c r="P12" s="21"/>
      <c r="Q12" s="124"/>
      <c r="R12" s="252"/>
      <c r="T12" s="254"/>
      <c r="U12" s="108"/>
      <c r="V12" s="254"/>
      <c r="W12" s="108"/>
    </row>
    <row r="13" spans="1:23">
      <c r="A13" s="88">
        <f t="shared" si="0"/>
        <v>6</v>
      </c>
      <c r="B13" s="89"/>
      <c r="C13" s="236"/>
      <c r="D13" s="239"/>
      <c r="E13" s="239"/>
      <c r="F13" s="239"/>
      <c r="G13" s="93"/>
      <c r="H13" s="114"/>
      <c r="I13" s="114"/>
      <c r="J13" s="93"/>
      <c r="K13" s="247"/>
      <c r="L13" s="122"/>
      <c r="M13" s="20"/>
      <c r="N13" s="21"/>
      <c r="O13" s="21"/>
      <c r="P13" s="21"/>
      <c r="Q13" s="124"/>
      <c r="R13" s="252"/>
      <c r="T13" s="254"/>
      <c r="U13" s="108"/>
      <c r="V13" s="254"/>
      <c r="W13" s="108"/>
    </row>
    <row r="14" spans="1:23">
      <c r="A14" s="88">
        <f t="shared" si="0"/>
        <v>7</v>
      </c>
      <c r="B14" s="89"/>
      <c r="C14" s="236"/>
      <c r="D14" s="239"/>
      <c r="E14" s="239"/>
      <c r="F14" s="239"/>
      <c r="G14" s="93"/>
      <c r="H14" s="114"/>
      <c r="I14" s="114"/>
      <c r="J14" s="93"/>
      <c r="K14" s="247"/>
      <c r="L14" s="122"/>
      <c r="M14" s="20"/>
      <c r="N14" s="21"/>
      <c r="O14" s="21"/>
      <c r="P14" s="21"/>
      <c r="Q14" s="124"/>
      <c r="R14" s="252"/>
      <c r="T14" s="254"/>
      <c r="U14" s="108"/>
      <c r="V14" s="254"/>
      <c r="W14" s="108"/>
    </row>
    <row r="15" spans="1:23">
      <c r="A15" s="88">
        <f t="shared" si="0"/>
        <v>8</v>
      </c>
      <c r="B15" s="89"/>
      <c r="C15" s="236"/>
      <c r="D15" s="239"/>
      <c r="E15" s="239"/>
      <c r="F15" s="239"/>
      <c r="G15" s="93"/>
      <c r="H15" s="114"/>
      <c r="I15" s="114"/>
      <c r="J15" s="93"/>
      <c r="K15" s="247"/>
      <c r="L15" s="122"/>
      <c r="M15" s="20"/>
      <c r="N15" s="21"/>
      <c r="O15" s="21"/>
      <c r="P15" s="21"/>
      <c r="Q15" s="124"/>
      <c r="R15" s="252"/>
      <c r="T15" s="254"/>
      <c r="U15" s="108"/>
      <c r="V15" s="254"/>
      <c r="W15" s="108"/>
    </row>
    <row r="16" spans="1:23">
      <c r="A16" s="88">
        <f t="shared" si="0"/>
        <v>9</v>
      </c>
      <c r="B16" s="89"/>
      <c r="C16" s="236"/>
      <c r="D16" s="239"/>
      <c r="E16" s="239"/>
      <c r="F16" s="239"/>
      <c r="G16" s="93"/>
      <c r="H16" s="114"/>
      <c r="I16" s="114"/>
      <c r="J16" s="93"/>
      <c r="K16" s="247"/>
      <c r="L16" s="122"/>
      <c r="M16" s="20"/>
      <c r="N16" s="21"/>
      <c r="O16" s="21"/>
      <c r="P16" s="21"/>
      <c r="Q16" s="124"/>
      <c r="R16" s="252"/>
      <c r="T16" s="254"/>
      <c r="U16" s="108"/>
      <c r="V16" s="254"/>
      <c r="W16" s="108"/>
    </row>
    <row r="17" spans="1:23">
      <c r="A17" s="88">
        <f t="shared" si="0"/>
        <v>10</v>
      </c>
      <c r="B17" s="89"/>
      <c r="C17" s="236"/>
      <c r="D17" s="239"/>
      <c r="E17" s="239"/>
      <c r="F17" s="239"/>
      <c r="G17" s="93"/>
      <c r="H17" s="114"/>
      <c r="I17" s="114"/>
      <c r="J17" s="93"/>
      <c r="K17" s="247"/>
      <c r="L17" s="122"/>
      <c r="M17" s="20"/>
      <c r="N17" s="21"/>
      <c r="O17" s="21"/>
      <c r="P17" s="21"/>
      <c r="Q17" s="124"/>
      <c r="R17" s="252"/>
      <c r="T17" s="254"/>
      <c r="U17" s="108"/>
      <c r="V17" s="254"/>
      <c r="W17" s="108"/>
    </row>
    <row r="18" spans="1:23">
      <c r="A18" s="88">
        <f t="shared" si="0"/>
        <v>11</v>
      </c>
      <c r="B18" s="89"/>
      <c r="C18" s="236"/>
      <c r="D18" s="239"/>
      <c r="E18" s="239"/>
      <c r="F18" s="239"/>
      <c r="G18" s="93"/>
      <c r="H18" s="114"/>
      <c r="I18" s="114"/>
      <c r="J18" s="93"/>
      <c r="K18" s="247"/>
      <c r="L18" s="122"/>
      <c r="M18" s="20"/>
      <c r="N18" s="21"/>
      <c r="O18" s="21"/>
      <c r="P18" s="21"/>
      <c r="Q18" s="124"/>
      <c r="R18" s="252"/>
      <c r="T18" s="254"/>
      <c r="U18" s="108"/>
      <c r="V18" s="254"/>
      <c r="W18" s="108"/>
    </row>
    <row r="19" spans="1:23">
      <c r="A19" s="88">
        <f t="shared" si="0"/>
        <v>12</v>
      </c>
      <c r="B19" s="89"/>
      <c r="C19" s="236"/>
      <c r="D19" s="239"/>
      <c r="E19" s="239"/>
      <c r="F19" s="239"/>
      <c r="G19" s="93"/>
      <c r="H19" s="114"/>
      <c r="I19" s="114"/>
      <c r="J19" s="93"/>
      <c r="K19" s="247"/>
      <c r="L19" s="122"/>
      <c r="M19" s="20"/>
      <c r="N19" s="21"/>
      <c r="O19" s="21"/>
      <c r="P19" s="21"/>
      <c r="Q19" s="124"/>
      <c r="R19" s="252"/>
      <c r="T19" s="254"/>
      <c r="U19" s="108"/>
      <c r="V19" s="254"/>
      <c r="W19" s="108"/>
    </row>
    <row r="20" spans="1:23">
      <c r="A20" s="88">
        <f t="shared" si="0"/>
        <v>13</v>
      </c>
      <c r="B20" s="89"/>
      <c r="C20" s="236"/>
      <c r="D20" s="239"/>
      <c r="E20" s="239"/>
      <c r="F20" s="239"/>
      <c r="G20" s="93"/>
      <c r="H20" s="114"/>
      <c r="I20" s="114"/>
      <c r="J20" s="93"/>
      <c r="K20" s="247"/>
      <c r="L20" s="122"/>
      <c r="M20" s="20"/>
      <c r="N20" s="21"/>
      <c r="O20" s="21"/>
      <c r="P20" s="21"/>
      <c r="Q20" s="124"/>
      <c r="R20" s="252"/>
      <c r="T20" s="254"/>
      <c r="U20" s="108"/>
      <c r="V20" s="254"/>
      <c r="W20" s="108"/>
    </row>
    <row r="21" spans="1:23">
      <c r="A21" s="88">
        <f t="shared" si="0"/>
        <v>14</v>
      </c>
      <c r="B21" s="89"/>
      <c r="C21" s="236"/>
      <c r="D21" s="239"/>
      <c r="E21" s="239"/>
      <c r="F21" s="239"/>
      <c r="G21" s="93"/>
      <c r="H21" s="114"/>
      <c r="I21" s="114"/>
      <c r="J21" s="93"/>
      <c r="K21" s="247"/>
      <c r="L21" s="122"/>
      <c r="M21" s="20"/>
      <c r="N21" s="21"/>
      <c r="O21" s="21"/>
      <c r="P21" s="21"/>
      <c r="Q21" s="124"/>
      <c r="R21" s="252"/>
      <c r="T21" s="254"/>
      <c r="U21" s="108"/>
      <c r="V21" s="254"/>
      <c r="W21" s="108"/>
    </row>
    <row r="22" spans="1:23">
      <c r="A22" s="88">
        <f t="shared" si="0"/>
        <v>15</v>
      </c>
      <c r="B22" s="89"/>
      <c r="C22" s="236"/>
      <c r="D22" s="239"/>
      <c r="E22" s="239"/>
      <c r="F22" s="239"/>
      <c r="G22" s="93"/>
      <c r="H22" s="114"/>
      <c r="I22" s="114"/>
      <c r="J22" s="93"/>
      <c r="K22" s="247"/>
      <c r="L22" s="122"/>
      <c r="M22" s="20"/>
      <c r="N22" s="21"/>
      <c r="O22" s="21"/>
      <c r="P22" s="21"/>
      <c r="Q22" s="124"/>
      <c r="R22" s="252"/>
      <c r="T22" s="254"/>
      <c r="U22" s="108"/>
      <c r="V22" s="254"/>
      <c r="W22" s="108"/>
    </row>
    <row r="23" spans="1:23">
      <c r="A23" s="88">
        <f t="shared" si="0"/>
        <v>16</v>
      </c>
      <c r="B23" s="89"/>
      <c r="C23" s="236"/>
      <c r="D23" s="239"/>
      <c r="E23" s="239"/>
      <c r="F23" s="239"/>
      <c r="G23" s="93"/>
      <c r="H23" s="114"/>
      <c r="I23" s="114"/>
      <c r="J23" s="93"/>
      <c r="K23" s="247"/>
      <c r="L23" s="122"/>
      <c r="M23" s="20"/>
      <c r="N23" s="21"/>
      <c r="O23" s="21"/>
      <c r="P23" s="21"/>
      <c r="Q23" s="124"/>
      <c r="R23" s="252"/>
      <c r="T23" s="254"/>
      <c r="U23" s="108"/>
      <c r="V23" s="254"/>
      <c r="W23" s="108"/>
    </row>
    <row r="24" spans="1:23">
      <c r="A24" s="88">
        <f t="shared" si="0"/>
        <v>17</v>
      </c>
      <c r="B24" s="89"/>
      <c r="C24" s="236"/>
      <c r="D24" s="239"/>
      <c r="E24" s="239"/>
      <c r="F24" s="239"/>
      <c r="G24" s="93"/>
      <c r="H24" s="114"/>
      <c r="I24" s="114"/>
      <c r="J24" s="93"/>
      <c r="K24" s="247"/>
      <c r="L24" s="122"/>
      <c r="M24" s="20"/>
      <c r="N24" s="21"/>
      <c r="O24" s="21"/>
      <c r="P24" s="21"/>
      <c r="Q24" s="124"/>
      <c r="R24" s="252"/>
      <c r="T24" s="254"/>
      <c r="U24" s="108"/>
      <c r="V24" s="254"/>
      <c r="W24" s="108"/>
    </row>
    <row r="25" spans="1:23">
      <c r="A25" s="88">
        <f t="shared" si="0"/>
        <v>18</v>
      </c>
      <c r="B25" s="89"/>
      <c r="C25" s="236"/>
      <c r="D25" s="239"/>
      <c r="E25" s="239"/>
      <c r="F25" s="239"/>
      <c r="G25" s="93"/>
      <c r="H25" s="114"/>
      <c r="I25" s="114"/>
      <c r="J25" s="93"/>
      <c r="K25" s="247"/>
      <c r="L25" s="122"/>
      <c r="M25" s="20"/>
      <c r="N25" s="21"/>
      <c r="O25" s="21"/>
      <c r="P25" s="21"/>
      <c r="Q25" s="124"/>
      <c r="R25" s="252"/>
      <c r="T25" s="254"/>
      <c r="U25" s="108"/>
      <c r="V25" s="254"/>
      <c r="W25" s="108"/>
    </row>
    <row r="26" spans="1:23">
      <c r="A26" s="88">
        <f t="shared" si="0"/>
        <v>19</v>
      </c>
      <c r="B26" s="89"/>
      <c r="C26" s="236"/>
      <c r="D26" s="239"/>
      <c r="E26" s="239"/>
      <c r="F26" s="239"/>
      <c r="G26" s="93"/>
      <c r="H26" s="114"/>
      <c r="I26" s="114"/>
      <c r="J26" s="93"/>
      <c r="K26" s="247"/>
      <c r="L26" s="122"/>
      <c r="M26" s="20"/>
      <c r="N26" s="21"/>
      <c r="O26" s="21"/>
      <c r="P26" s="21"/>
      <c r="Q26" s="124"/>
      <c r="R26" s="252"/>
      <c r="T26" s="254"/>
      <c r="U26" s="108"/>
      <c r="V26" s="254"/>
      <c r="W26" s="108"/>
    </row>
    <row r="27" spans="1:23">
      <c r="A27" s="88">
        <f t="shared" si="0"/>
        <v>20</v>
      </c>
      <c r="B27" s="89"/>
      <c r="C27" s="236"/>
      <c r="D27" s="239"/>
      <c r="E27" s="239"/>
      <c r="F27" s="239"/>
      <c r="G27" s="93"/>
      <c r="H27" s="114"/>
      <c r="I27" s="114"/>
      <c r="J27" s="93"/>
      <c r="K27" s="247"/>
      <c r="L27" s="122"/>
      <c r="M27" s="20"/>
      <c r="N27" s="21"/>
      <c r="O27" s="21"/>
      <c r="P27" s="21"/>
      <c r="Q27" s="124"/>
      <c r="R27" s="252"/>
      <c r="T27" s="254"/>
      <c r="U27" s="108"/>
      <c r="V27" s="254"/>
      <c r="W27" s="108"/>
    </row>
    <row r="28" spans="1:23">
      <c r="A28" s="88"/>
      <c r="B28" s="89"/>
      <c r="C28" s="236"/>
      <c r="D28" s="239"/>
      <c r="E28" s="239"/>
      <c r="F28" s="239"/>
      <c r="G28" s="93"/>
      <c r="H28" s="114"/>
      <c r="I28" s="114"/>
      <c r="J28" s="93"/>
      <c r="K28" s="247"/>
      <c r="L28" s="122"/>
      <c r="M28" s="20"/>
      <c r="N28" s="21"/>
      <c r="O28" s="21"/>
      <c r="P28" s="21"/>
      <c r="Q28" s="124"/>
      <c r="R28" s="252"/>
      <c r="T28" s="254"/>
      <c r="U28" s="108"/>
      <c r="V28" s="254"/>
      <c r="W28" s="108"/>
    </row>
    <row r="29" spans="1:23">
      <c r="A29" s="118"/>
      <c r="B29" s="119"/>
      <c r="C29" s="119" t="s">
        <v>280</v>
      </c>
      <c r="D29" s="121"/>
      <c r="E29" s="121"/>
      <c r="F29" s="121"/>
      <c r="G29" s="121"/>
      <c r="H29" s="121"/>
      <c r="I29" s="121"/>
      <c r="J29" s="121"/>
      <c r="K29" s="247">
        <f>ROUND(SUM(K8:K28),2)</f>
        <v>0</v>
      </c>
      <c r="L29" s="122">
        <f>ROUND(SUM(L8:L28),2)</f>
        <v>0</v>
      </c>
      <c r="M29" s="20">
        <f>IF(基本信息!$C$4&lt;&gt;"B","",ROUND(SUM(M8:M28),2))</f>
        <v>0</v>
      </c>
      <c r="N29" s="21"/>
      <c r="O29" s="21">
        <f>IF(基本信息!$C$4&lt;&gt;"B","",ROUND(SUM(O8:O28),2))</f>
        <v>0</v>
      </c>
      <c r="P29" s="21">
        <f>IF(基本信息!$C$4&lt;&gt;"B","",ROUND(SUM(P8:P28),2))</f>
        <v>0</v>
      </c>
      <c r="Q29" s="124">
        <f>IF(基本信息!$C$4&lt;&gt;"B","",IF(L29=0,0,ROUND(P29/ABS(L29),4)))</f>
        <v>0</v>
      </c>
      <c r="R29" s="41"/>
      <c r="T29" s="254"/>
      <c r="U29" s="109"/>
      <c r="V29" s="254"/>
      <c r="W29" s="109"/>
    </row>
    <row r="30" spans="1:23">
      <c r="A30" s="123"/>
      <c r="B30" s="119"/>
      <c r="C30" s="119" t="s">
        <v>369</v>
      </c>
      <c r="D30" s="121"/>
      <c r="E30" s="121"/>
      <c r="F30" s="121"/>
      <c r="G30" s="121"/>
      <c r="H30" s="121"/>
      <c r="I30" s="121"/>
      <c r="J30" s="121"/>
      <c r="K30" s="247"/>
      <c r="L30" s="122"/>
      <c r="M30" s="20"/>
      <c r="N30" s="21"/>
      <c r="O30" s="21"/>
      <c r="P30" s="21">
        <f>IF(基本信息!$C$4&lt;&gt;"B","",O30-L30)</f>
        <v>0</v>
      </c>
      <c r="Q30" s="124">
        <f>IF(基本信息!$C$4&lt;&gt;"B","",IF(L30=0,0,ROUND(P30/ABS(L30),4)))</f>
        <v>0</v>
      </c>
      <c r="R30" s="61"/>
      <c r="T30" s="254"/>
      <c r="U30" s="109"/>
      <c r="V30" s="254"/>
      <c r="W30" s="109"/>
    </row>
    <row r="31" spans="1:23">
      <c r="A31" s="96"/>
      <c r="B31" s="261"/>
      <c r="C31" s="97" t="s">
        <v>280</v>
      </c>
      <c r="D31" s="98"/>
      <c r="E31" s="98"/>
      <c r="F31" s="98"/>
      <c r="G31" s="98"/>
      <c r="H31" s="98"/>
      <c r="I31" s="98"/>
      <c r="J31" s="98"/>
      <c r="K31" s="265">
        <f>K29-K30</f>
        <v>0</v>
      </c>
      <c r="L31" s="99">
        <f>L29-L30</f>
        <v>0</v>
      </c>
      <c r="M31" s="31">
        <f>IF(基本信息!$C$4&lt;&gt;"B","",M29-M30)</f>
        <v>0</v>
      </c>
      <c r="N31" s="32"/>
      <c r="O31" s="32">
        <f>IF(基本信息!$C$4&lt;&gt;"B","",O29-O30)</f>
        <v>0</v>
      </c>
      <c r="P31" s="32">
        <f>IF(基本信息!$C$4&lt;&gt;"B","",P29-P30)</f>
        <v>0</v>
      </c>
      <c r="Q31" s="100">
        <f>IF(基本信息!$C$4&lt;&gt;"B","",IF(L31=0,0,ROUND(P31/ABS(L31),4)))</f>
        <v>0</v>
      </c>
      <c r="R31" s="101"/>
      <c r="T31" s="266"/>
      <c r="U31" s="111" t="str">
        <f>IF(K31-T31=0,"OK","F")</f>
        <v>OK</v>
      </c>
      <c r="V31" s="266"/>
      <c r="W31" s="111" t="str">
        <f>IF(L31-V31=0,"OK","F")</f>
        <v>OK</v>
      </c>
    </row>
    <row r="32" spans="1:18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9">
      <c r="A33" s="34" t="str">
        <f>"被评估企业填表人："&amp;基本信息!$C$13</f>
        <v>被评估企业填表人：王向春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33"/>
      <c r="N33" s="33"/>
      <c r="O33" s="33"/>
      <c r="P33" s="33"/>
      <c r="Q33" s="33"/>
      <c r="R33" s="47" t="str">
        <f>IF(基本信息!$C$4="B","评估人员:"&amp;基本信息!$C58,"")</f>
        <v>评估人员:</v>
      </c>
      <c r="S33" s="48"/>
    </row>
    <row r="34" spans="1:18">
      <c r="A34" s="34" t="str">
        <f>"填表日期："&amp;基本信息!$C$14</f>
        <v>填表日期：2026年2月10日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33"/>
      <c r="N34" s="33"/>
      <c r="O34" s="33"/>
      <c r="P34" s="33"/>
      <c r="Q34" s="33"/>
      <c r="R34" s="33"/>
    </row>
  </sheetData>
  <mergeCells count="15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M6:M7"/>
    <mergeCell ref="O6:O7"/>
    <mergeCell ref="P6:P7"/>
    <mergeCell ref="Q6:Q7"/>
    <mergeCell ref="R6:R7"/>
  </mergeCells>
  <printOptions horizontalCentered="1"/>
  <pageMargins left="0.31496062992126" right="0.31496062992126" top="0.94488188976378" bottom="0.748031496062992" header="0.31496062992126" footer="0.31496062992126"/>
  <pageSetup paperSize="9" scale="97" fitToHeight="0" orientation="landscape"/>
  <headerFooter/>
  <colBreaks count="1" manualBreakCount="1">
    <brk id="18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4"/>
  <sheetViews>
    <sheetView showGridLines="0" view="pageBreakPreview" zoomScaleNormal="100" workbookViewId="0">
      <pane xSplit="17" ySplit="7" topLeftCell="R8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1"/>
  <cols>
    <col min="1" max="1" width="5" customWidth="1"/>
    <col min="2" max="2" width="5.53333333333333" customWidth="1"/>
    <col min="3" max="3" width="12.6666666666667" customWidth="1"/>
    <col min="4" max="4" width="11.2" customWidth="1"/>
    <col min="5" max="5" width="9" customWidth="1"/>
    <col min="6" max="7" width="3.53333333333333" customWidth="1"/>
    <col min="8" max="9" width="7.53333333333333" customWidth="1"/>
    <col min="10" max="10" width="9.8" customWidth="1"/>
    <col min="11" max="11" width="10.8666666666667" customWidth="1"/>
    <col min="12" max="12" width="9.8" customWidth="1"/>
    <col min="13" max="13" width="5.53333333333333" customWidth="1"/>
    <col min="14" max="14" width="9.8" customWidth="1"/>
    <col min="15" max="15" width="8.8" customWidth="1"/>
    <col min="16" max="16" width="7.53333333333333" customWidth="1"/>
    <col min="19" max="19" width="9.53333333333333" customWidth="1"/>
    <col min="20" max="20" width="5.53333333333333" customWidth="1"/>
    <col min="22" max="22" width="5.53333333333333" customWidth="1"/>
  </cols>
  <sheetData>
    <row r="1" ht="20.1" spans="1:17">
      <c r="A1" s="2" t="str">
        <f>目录!$C44</f>
        <v>固定资产——电子类设备评估明细表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6"/>
      <c r="P3" s="36"/>
      <c r="Q3" s="36" t="str">
        <f>目录!$E44&amp;目录!$F44</f>
        <v>表4-8-2-3</v>
      </c>
    </row>
    <row r="4" spans="1:17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6" t="s">
        <v>214</v>
      </c>
    </row>
    <row r="5" spans="1:17">
      <c r="A5" s="229" t="s">
        <v>215</v>
      </c>
      <c r="B5" s="230"/>
      <c r="C5" s="230"/>
      <c r="D5" s="230"/>
      <c r="E5" s="230"/>
      <c r="F5" s="230"/>
      <c r="G5" s="230"/>
      <c r="H5" s="230"/>
      <c r="I5" s="230"/>
      <c r="J5" s="230"/>
      <c r="K5" s="241"/>
      <c r="L5" s="242" t="s">
        <v>216</v>
      </c>
      <c r="M5" s="243"/>
      <c r="N5" s="243"/>
      <c r="O5" s="243"/>
      <c r="P5" s="243"/>
      <c r="Q5" s="248"/>
    </row>
    <row r="6" s="1" customFormat="1" ht="12.4" spans="1:22">
      <c r="A6" s="76" t="s">
        <v>346</v>
      </c>
      <c r="B6" s="77" t="s">
        <v>370</v>
      </c>
      <c r="C6" s="77" t="s">
        <v>371</v>
      </c>
      <c r="D6" s="77" t="s">
        <v>372</v>
      </c>
      <c r="E6" s="77" t="s">
        <v>373</v>
      </c>
      <c r="F6" s="77" t="s">
        <v>374</v>
      </c>
      <c r="G6" s="77" t="s">
        <v>375</v>
      </c>
      <c r="H6" s="77" t="s">
        <v>376</v>
      </c>
      <c r="I6" s="77" t="s">
        <v>377</v>
      </c>
      <c r="J6" s="287" t="s">
        <v>217</v>
      </c>
      <c r="K6" s="288"/>
      <c r="L6" s="79" t="s">
        <v>353</v>
      </c>
      <c r="M6" s="14" t="s">
        <v>354</v>
      </c>
      <c r="N6" s="80" t="s">
        <v>355</v>
      </c>
      <c r="O6" s="249" t="s">
        <v>378</v>
      </c>
      <c r="P6" s="80" t="s">
        <v>205</v>
      </c>
      <c r="Q6" s="81" t="s">
        <v>285</v>
      </c>
      <c r="S6" s="103" t="s">
        <v>218</v>
      </c>
      <c r="T6" s="103" t="s">
        <v>219</v>
      </c>
      <c r="U6" s="103" t="s">
        <v>218</v>
      </c>
      <c r="V6" s="103" t="s">
        <v>219</v>
      </c>
    </row>
    <row r="7" s="1" customFormat="1" ht="12.4" spans="1:22">
      <c r="A7" s="82"/>
      <c r="B7" s="83"/>
      <c r="C7" s="83"/>
      <c r="D7" s="126"/>
      <c r="E7" s="126"/>
      <c r="F7" s="126"/>
      <c r="G7" s="126"/>
      <c r="H7" s="83"/>
      <c r="I7" s="83"/>
      <c r="J7" s="83" t="s">
        <v>358</v>
      </c>
      <c r="K7" s="113" t="s">
        <v>359</v>
      </c>
      <c r="L7" s="85"/>
      <c r="M7" s="86" t="s">
        <v>360</v>
      </c>
      <c r="N7" s="86"/>
      <c r="O7" s="86"/>
      <c r="P7" s="86"/>
      <c r="Q7" s="87"/>
      <c r="S7" s="104" t="s">
        <v>358</v>
      </c>
      <c r="T7" s="105"/>
      <c r="U7" s="104" t="s">
        <v>359</v>
      </c>
      <c r="V7" s="105"/>
    </row>
    <row r="8" spans="1:22">
      <c r="A8" s="88">
        <v>1</v>
      </c>
      <c r="B8" s="89"/>
      <c r="C8" s="236"/>
      <c r="D8" s="239"/>
      <c r="E8" s="239"/>
      <c r="F8" s="239"/>
      <c r="G8" s="93"/>
      <c r="H8" s="114"/>
      <c r="I8" s="114"/>
      <c r="J8" s="247"/>
      <c r="K8" s="122"/>
      <c r="L8" s="20"/>
      <c r="M8" s="21"/>
      <c r="N8" s="21"/>
      <c r="O8" s="21">
        <f>IF(基本信息!$C$4&lt;&gt;"B","",N8-K8)</f>
        <v>0</v>
      </c>
      <c r="P8" s="124">
        <f>IF(基本信息!$C$4&lt;&gt;"B","",IF(K8=0,0,ROUND(O8/ABS(K8),4)))</f>
        <v>0</v>
      </c>
      <c r="Q8" s="252"/>
      <c r="S8" s="253"/>
      <c r="T8" s="107"/>
      <c r="U8" s="253"/>
      <c r="V8" s="107"/>
    </row>
    <row r="9" spans="1:22">
      <c r="A9" s="88">
        <f>A8+1</f>
        <v>2</v>
      </c>
      <c r="B9" s="89"/>
      <c r="C9" s="236"/>
      <c r="D9" s="239"/>
      <c r="E9" s="239"/>
      <c r="F9" s="239"/>
      <c r="G9" s="93"/>
      <c r="H9" s="114"/>
      <c r="I9" s="114"/>
      <c r="J9" s="247"/>
      <c r="K9" s="122"/>
      <c r="L9" s="20"/>
      <c r="M9" s="21"/>
      <c r="N9" s="21"/>
      <c r="O9" s="21">
        <f>IF(基本信息!$C$4&lt;&gt;"B","",N9-K9)</f>
        <v>0</v>
      </c>
      <c r="P9" s="124">
        <f>IF(基本信息!$C$4&lt;&gt;"B","",IF(K9=0,0,ROUND(O9/ABS(K9),4)))</f>
        <v>0</v>
      </c>
      <c r="Q9" s="252"/>
      <c r="S9" s="254"/>
      <c r="T9" s="108"/>
      <c r="U9" s="254"/>
      <c r="V9" s="108"/>
    </row>
    <row r="10" spans="1:22">
      <c r="A10" s="88">
        <f t="shared" ref="A10:A27" si="0">A9+1</f>
        <v>3</v>
      </c>
      <c r="B10" s="89"/>
      <c r="C10" s="236"/>
      <c r="D10" s="239"/>
      <c r="E10" s="239"/>
      <c r="F10" s="239"/>
      <c r="G10" s="93"/>
      <c r="H10" s="114"/>
      <c r="I10" s="114"/>
      <c r="J10" s="247"/>
      <c r="K10" s="122"/>
      <c r="L10" s="20"/>
      <c r="M10" s="21"/>
      <c r="N10" s="21"/>
      <c r="O10" s="21"/>
      <c r="P10" s="124"/>
      <c r="Q10" s="252"/>
      <c r="S10" s="254"/>
      <c r="T10" s="108"/>
      <c r="U10" s="254"/>
      <c r="V10" s="108"/>
    </row>
    <row r="11" spans="1:22">
      <c r="A11" s="88">
        <f t="shared" si="0"/>
        <v>4</v>
      </c>
      <c r="B11" s="89"/>
      <c r="C11" s="236"/>
      <c r="D11" s="239"/>
      <c r="E11" s="239"/>
      <c r="F11" s="239"/>
      <c r="G11" s="93"/>
      <c r="H11" s="114"/>
      <c r="I11" s="114"/>
      <c r="J11" s="247"/>
      <c r="K11" s="122"/>
      <c r="L11" s="20"/>
      <c r="M11" s="21"/>
      <c r="N11" s="21"/>
      <c r="O11" s="21"/>
      <c r="P11" s="124"/>
      <c r="Q11" s="252"/>
      <c r="S11" s="254"/>
      <c r="T11" s="108"/>
      <c r="U11" s="254"/>
      <c r="V11" s="108"/>
    </row>
    <row r="12" spans="1:22">
      <c r="A12" s="88">
        <f t="shared" si="0"/>
        <v>5</v>
      </c>
      <c r="B12" s="89"/>
      <c r="C12" s="236"/>
      <c r="D12" s="239"/>
      <c r="E12" s="239"/>
      <c r="F12" s="239"/>
      <c r="G12" s="93"/>
      <c r="H12" s="114"/>
      <c r="I12" s="114"/>
      <c r="J12" s="247"/>
      <c r="K12" s="122"/>
      <c r="L12" s="20"/>
      <c r="M12" s="21"/>
      <c r="N12" s="21"/>
      <c r="O12" s="21"/>
      <c r="P12" s="124"/>
      <c r="Q12" s="252"/>
      <c r="S12" s="254"/>
      <c r="T12" s="108"/>
      <c r="U12" s="254"/>
      <c r="V12" s="108"/>
    </row>
    <row r="13" spans="1:22">
      <c r="A13" s="88">
        <f t="shared" si="0"/>
        <v>6</v>
      </c>
      <c r="B13" s="89"/>
      <c r="C13" s="236"/>
      <c r="D13" s="239"/>
      <c r="E13" s="239"/>
      <c r="F13" s="239"/>
      <c r="G13" s="93"/>
      <c r="H13" s="114"/>
      <c r="I13" s="114"/>
      <c r="J13" s="247"/>
      <c r="K13" s="122"/>
      <c r="L13" s="20"/>
      <c r="M13" s="21"/>
      <c r="N13" s="21"/>
      <c r="O13" s="21"/>
      <c r="P13" s="124"/>
      <c r="Q13" s="252"/>
      <c r="S13" s="254"/>
      <c r="T13" s="108"/>
      <c r="U13" s="254"/>
      <c r="V13" s="108"/>
    </row>
    <row r="14" spans="1:22">
      <c r="A14" s="88">
        <f t="shared" si="0"/>
        <v>7</v>
      </c>
      <c r="B14" s="89"/>
      <c r="C14" s="236"/>
      <c r="D14" s="239"/>
      <c r="E14" s="239"/>
      <c r="F14" s="239"/>
      <c r="G14" s="93"/>
      <c r="H14" s="114"/>
      <c r="I14" s="114"/>
      <c r="J14" s="247"/>
      <c r="K14" s="122"/>
      <c r="L14" s="20"/>
      <c r="M14" s="21"/>
      <c r="N14" s="21"/>
      <c r="O14" s="21"/>
      <c r="P14" s="124"/>
      <c r="Q14" s="252"/>
      <c r="S14" s="254"/>
      <c r="T14" s="108"/>
      <c r="U14" s="254"/>
      <c r="V14" s="108"/>
    </row>
    <row r="15" spans="1:22">
      <c r="A15" s="88">
        <f t="shared" si="0"/>
        <v>8</v>
      </c>
      <c r="B15" s="89"/>
      <c r="C15" s="236"/>
      <c r="D15" s="239"/>
      <c r="E15" s="239"/>
      <c r="F15" s="239"/>
      <c r="G15" s="93"/>
      <c r="H15" s="114"/>
      <c r="I15" s="114"/>
      <c r="J15" s="247"/>
      <c r="K15" s="122"/>
      <c r="L15" s="20"/>
      <c r="M15" s="21"/>
      <c r="N15" s="21"/>
      <c r="O15" s="21"/>
      <c r="P15" s="124"/>
      <c r="Q15" s="252"/>
      <c r="S15" s="254"/>
      <c r="T15" s="108"/>
      <c r="U15" s="254"/>
      <c r="V15" s="108"/>
    </row>
    <row r="16" spans="1:22">
      <c r="A16" s="88">
        <f t="shared" si="0"/>
        <v>9</v>
      </c>
      <c r="B16" s="89"/>
      <c r="C16" s="236"/>
      <c r="D16" s="239"/>
      <c r="E16" s="239"/>
      <c r="F16" s="239"/>
      <c r="G16" s="93"/>
      <c r="H16" s="114"/>
      <c r="I16" s="114"/>
      <c r="J16" s="247"/>
      <c r="K16" s="122"/>
      <c r="L16" s="20"/>
      <c r="M16" s="21"/>
      <c r="N16" s="21"/>
      <c r="O16" s="21"/>
      <c r="P16" s="124"/>
      <c r="Q16" s="252"/>
      <c r="S16" s="254"/>
      <c r="T16" s="108"/>
      <c r="U16" s="254"/>
      <c r="V16" s="108"/>
    </row>
    <row r="17" spans="1:22">
      <c r="A17" s="88">
        <f t="shared" si="0"/>
        <v>10</v>
      </c>
      <c r="B17" s="89"/>
      <c r="C17" s="236"/>
      <c r="D17" s="239"/>
      <c r="E17" s="239"/>
      <c r="F17" s="239"/>
      <c r="G17" s="93"/>
      <c r="H17" s="114"/>
      <c r="I17" s="114"/>
      <c r="J17" s="247"/>
      <c r="K17" s="122"/>
      <c r="L17" s="20"/>
      <c r="M17" s="21"/>
      <c r="N17" s="21"/>
      <c r="O17" s="21"/>
      <c r="P17" s="124"/>
      <c r="Q17" s="252"/>
      <c r="S17" s="254"/>
      <c r="T17" s="108"/>
      <c r="U17" s="254"/>
      <c r="V17" s="108"/>
    </row>
    <row r="18" spans="1:22">
      <c r="A18" s="88">
        <f t="shared" si="0"/>
        <v>11</v>
      </c>
      <c r="B18" s="89"/>
      <c r="C18" s="236"/>
      <c r="D18" s="239"/>
      <c r="E18" s="239"/>
      <c r="F18" s="239"/>
      <c r="G18" s="93"/>
      <c r="H18" s="114"/>
      <c r="I18" s="114"/>
      <c r="J18" s="247"/>
      <c r="K18" s="122"/>
      <c r="L18" s="20"/>
      <c r="M18" s="21"/>
      <c r="N18" s="21"/>
      <c r="O18" s="21"/>
      <c r="P18" s="124"/>
      <c r="Q18" s="252"/>
      <c r="S18" s="254"/>
      <c r="T18" s="108"/>
      <c r="U18" s="254"/>
      <c r="V18" s="108"/>
    </row>
    <row r="19" spans="1:22">
      <c r="A19" s="88">
        <f t="shared" si="0"/>
        <v>12</v>
      </c>
      <c r="B19" s="89"/>
      <c r="C19" s="236"/>
      <c r="D19" s="239"/>
      <c r="E19" s="239"/>
      <c r="F19" s="239"/>
      <c r="G19" s="93"/>
      <c r="H19" s="114"/>
      <c r="I19" s="114"/>
      <c r="J19" s="247"/>
      <c r="K19" s="122"/>
      <c r="L19" s="20"/>
      <c r="M19" s="21"/>
      <c r="N19" s="21"/>
      <c r="O19" s="21"/>
      <c r="P19" s="124"/>
      <c r="Q19" s="252"/>
      <c r="S19" s="254"/>
      <c r="T19" s="108"/>
      <c r="U19" s="254"/>
      <c r="V19" s="108"/>
    </row>
    <row r="20" spans="1:22">
      <c r="A20" s="88">
        <f t="shared" si="0"/>
        <v>13</v>
      </c>
      <c r="B20" s="89"/>
      <c r="C20" s="236"/>
      <c r="D20" s="239"/>
      <c r="E20" s="239"/>
      <c r="F20" s="239"/>
      <c r="G20" s="93"/>
      <c r="H20" s="114"/>
      <c r="I20" s="114"/>
      <c r="J20" s="247"/>
      <c r="K20" s="122"/>
      <c r="L20" s="20"/>
      <c r="M20" s="21"/>
      <c r="N20" s="21"/>
      <c r="O20" s="21"/>
      <c r="P20" s="124"/>
      <c r="Q20" s="252"/>
      <c r="S20" s="254"/>
      <c r="T20" s="108"/>
      <c r="U20" s="254"/>
      <c r="V20" s="108"/>
    </row>
    <row r="21" spans="1:22">
      <c r="A21" s="88">
        <f t="shared" si="0"/>
        <v>14</v>
      </c>
      <c r="B21" s="89"/>
      <c r="C21" s="236"/>
      <c r="D21" s="239"/>
      <c r="E21" s="239"/>
      <c r="F21" s="239"/>
      <c r="G21" s="93"/>
      <c r="H21" s="114"/>
      <c r="I21" s="114"/>
      <c r="J21" s="247"/>
      <c r="K21" s="122"/>
      <c r="L21" s="20"/>
      <c r="M21" s="21"/>
      <c r="N21" s="21"/>
      <c r="O21" s="21"/>
      <c r="P21" s="124"/>
      <c r="Q21" s="252"/>
      <c r="S21" s="254"/>
      <c r="T21" s="108"/>
      <c r="U21" s="254"/>
      <c r="V21" s="108"/>
    </row>
    <row r="22" spans="1:22">
      <c r="A22" s="88">
        <f t="shared" si="0"/>
        <v>15</v>
      </c>
      <c r="B22" s="89"/>
      <c r="C22" s="236"/>
      <c r="D22" s="239"/>
      <c r="E22" s="239"/>
      <c r="F22" s="239"/>
      <c r="G22" s="93"/>
      <c r="H22" s="114"/>
      <c r="I22" s="114"/>
      <c r="J22" s="247"/>
      <c r="K22" s="122"/>
      <c r="L22" s="20"/>
      <c r="M22" s="21"/>
      <c r="N22" s="21"/>
      <c r="O22" s="21"/>
      <c r="P22" s="124"/>
      <c r="Q22" s="252"/>
      <c r="S22" s="254"/>
      <c r="T22" s="108"/>
      <c r="U22" s="254"/>
      <c r="V22" s="108"/>
    </row>
    <row r="23" spans="1:22">
      <c r="A23" s="88">
        <f t="shared" si="0"/>
        <v>16</v>
      </c>
      <c r="B23" s="89"/>
      <c r="C23" s="236"/>
      <c r="D23" s="239"/>
      <c r="E23" s="239"/>
      <c r="F23" s="239"/>
      <c r="G23" s="93"/>
      <c r="H23" s="114"/>
      <c r="I23" s="114"/>
      <c r="J23" s="247"/>
      <c r="K23" s="122"/>
      <c r="L23" s="20"/>
      <c r="M23" s="21"/>
      <c r="N23" s="21"/>
      <c r="O23" s="21"/>
      <c r="P23" s="124"/>
      <c r="Q23" s="252"/>
      <c r="S23" s="254"/>
      <c r="T23" s="108"/>
      <c r="U23" s="254"/>
      <c r="V23" s="108"/>
    </row>
    <row r="24" spans="1:22">
      <c r="A24" s="88">
        <f t="shared" si="0"/>
        <v>17</v>
      </c>
      <c r="B24" s="89"/>
      <c r="C24" s="236"/>
      <c r="D24" s="239"/>
      <c r="E24" s="239"/>
      <c r="F24" s="239"/>
      <c r="G24" s="93"/>
      <c r="H24" s="114"/>
      <c r="I24" s="114"/>
      <c r="J24" s="247"/>
      <c r="K24" s="122"/>
      <c r="L24" s="20"/>
      <c r="M24" s="21"/>
      <c r="N24" s="21"/>
      <c r="O24" s="21"/>
      <c r="P24" s="124"/>
      <c r="Q24" s="252"/>
      <c r="S24" s="254"/>
      <c r="T24" s="108"/>
      <c r="U24" s="254"/>
      <c r="V24" s="108"/>
    </row>
    <row r="25" spans="1:22">
      <c r="A25" s="88">
        <f t="shared" si="0"/>
        <v>18</v>
      </c>
      <c r="B25" s="89"/>
      <c r="C25" s="236"/>
      <c r="D25" s="239"/>
      <c r="E25" s="239"/>
      <c r="F25" s="239"/>
      <c r="G25" s="93"/>
      <c r="H25" s="114"/>
      <c r="I25" s="114"/>
      <c r="J25" s="247"/>
      <c r="K25" s="122"/>
      <c r="L25" s="20"/>
      <c r="M25" s="21"/>
      <c r="N25" s="21"/>
      <c r="O25" s="21"/>
      <c r="P25" s="124"/>
      <c r="Q25" s="252"/>
      <c r="S25" s="254"/>
      <c r="T25" s="108"/>
      <c r="U25" s="254"/>
      <c r="V25" s="108"/>
    </row>
    <row r="26" spans="1:22">
      <c r="A26" s="88">
        <f t="shared" si="0"/>
        <v>19</v>
      </c>
      <c r="B26" s="89"/>
      <c r="C26" s="236"/>
      <c r="D26" s="239"/>
      <c r="E26" s="239"/>
      <c r="F26" s="239"/>
      <c r="G26" s="93"/>
      <c r="H26" s="114"/>
      <c r="I26" s="114"/>
      <c r="J26" s="247"/>
      <c r="K26" s="122"/>
      <c r="L26" s="20"/>
      <c r="M26" s="21"/>
      <c r="N26" s="21"/>
      <c r="O26" s="21"/>
      <c r="P26" s="124"/>
      <c r="Q26" s="252"/>
      <c r="S26" s="254"/>
      <c r="T26" s="108"/>
      <c r="U26" s="254"/>
      <c r="V26" s="108"/>
    </row>
    <row r="27" spans="1:22">
      <c r="A27" s="88">
        <f t="shared" si="0"/>
        <v>20</v>
      </c>
      <c r="B27" s="89"/>
      <c r="C27" s="236"/>
      <c r="D27" s="239"/>
      <c r="E27" s="239"/>
      <c r="F27" s="239"/>
      <c r="G27" s="93"/>
      <c r="H27" s="114"/>
      <c r="I27" s="114"/>
      <c r="J27" s="247"/>
      <c r="K27" s="122"/>
      <c r="L27" s="20"/>
      <c r="M27" s="21"/>
      <c r="N27" s="21"/>
      <c r="O27" s="21"/>
      <c r="P27" s="124"/>
      <c r="Q27" s="252"/>
      <c r="S27" s="254"/>
      <c r="T27" s="108"/>
      <c r="U27" s="254"/>
      <c r="V27" s="108"/>
    </row>
    <row r="28" spans="1:22">
      <c r="A28" s="88"/>
      <c r="B28" s="89"/>
      <c r="C28" s="236"/>
      <c r="D28" s="239"/>
      <c r="E28" s="239"/>
      <c r="F28" s="239"/>
      <c r="G28" s="93"/>
      <c r="H28" s="114"/>
      <c r="I28" s="114"/>
      <c r="J28" s="247"/>
      <c r="K28" s="122"/>
      <c r="L28" s="20"/>
      <c r="M28" s="21"/>
      <c r="N28" s="21"/>
      <c r="O28" s="21"/>
      <c r="P28" s="124"/>
      <c r="Q28" s="252"/>
      <c r="S28" s="254"/>
      <c r="T28" s="108"/>
      <c r="U28" s="254"/>
      <c r="V28" s="108"/>
    </row>
    <row r="29" spans="1:22">
      <c r="A29" s="118"/>
      <c r="B29" s="119"/>
      <c r="C29" s="119" t="s">
        <v>280</v>
      </c>
      <c r="D29" s="121"/>
      <c r="E29" s="121"/>
      <c r="F29" s="121"/>
      <c r="G29" s="121"/>
      <c r="H29" s="121"/>
      <c r="I29" s="121"/>
      <c r="J29" s="247">
        <f>ROUND(SUM(J8:J28),2)</f>
        <v>0</v>
      </c>
      <c r="K29" s="122">
        <f>ROUND(SUM(K8:K28),2)</f>
        <v>0</v>
      </c>
      <c r="L29" s="20">
        <f>IF(基本信息!$C$4&lt;&gt;"B","",ROUND(SUM(L8:L28),2))</f>
        <v>0</v>
      </c>
      <c r="M29" s="21"/>
      <c r="N29" s="21">
        <f>IF(基本信息!$C$4&lt;&gt;"B","",ROUND(SUM(N8:N28),2))</f>
        <v>0</v>
      </c>
      <c r="O29" s="21">
        <f>IF(基本信息!$C$4&lt;&gt;"B","",ROUND(SUM(O8:O28),2))</f>
        <v>0</v>
      </c>
      <c r="P29" s="124">
        <f>IF(基本信息!$C$4&lt;&gt;"B","",IF(K29=0,0,ROUND(O29/ABS(K29),4)))</f>
        <v>0</v>
      </c>
      <c r="Q29" s="41"/>
      <c r="S29" s="254"/>
      <c r="T29" s="109"/>
      <c r="U29" s="254"/>
      <c r="V29" s="109"/>
    </row>
    <row r="30" spans="1:22">
      <c r="A30" s="123"/>
      <c r="B30" s="119"/>
      <c r="C30" s="119" t="s">
        <v>369</v>
      </c>
      <c r="D30" s="121"/>
      <c r="E30" s="121"/>
      <c r="F30" s="121"/>
      <c r="G30" s="121"/>
      <c r="H30" s="121"/>
      <c r="I30" s="121"/>
      <c r="J30" s="247"/>
      <c r="K30" s="122"/>
      <c r="L30" s="20"/>
      <c r="M30" s="21"/>
      <c r="N30" s="21"/>
      <c r="O30" s="21">
        <f>IF(基本信息!$C$4&lt;&gt;"B","",N30-K30)</f>
        <v>0</v>
      </c>
      <c r="P30" s="124">
        <f>IF(基本信息!$C$4&lt;&gt;"B","",IF(K30=0,0,ROUND(O30/ABS(K30),4)))</f>
        <v>0</v>
      </c>
      <c r="Q30" s="61"/>
      <c r="S30" s="254"/>
      <c r="T30" s="109"/>
      <c r="U30" s="254"/>
      <c r="V30" s="109"/>
    </row>
    <row r="31" spans="1:22">
      <c r="A31" s="96"/>
      <c r="B31" s="261"/>
      <c r="C31" s="97" t="s">
        <v>280</v>
      </c>
      <c r="D31" s="98"/>
      <c r="E31" s="98"/>
      <c r="F31" s="98"/>
      <c r="G31" s="98"/>
      <c r="H31" s="98"/>
      <c r="I31" s="98"/>
      <c r="J31" s="265">
        <f>J29-J30</f>
        <v>0</v>
      </c>
      <c r="K31" s="99">
        <f>K29-K30</f>
        <v>0</v>
      </c>
      <c r="L31" s="31">
        <f>IF(基本信息!$C$4&lt;&gt;"B","",L29-L30)</f>
        <v>0</v>
      </c>
      <c r="M31" s="32"/>
      <c r="N31" s="32">
        <f>IF(基本信息!$C$4&lt;&gt;"B","",N29-N30)</f>
        <v>0</v>
      </c>
      <c r="O31" s="32">
        <f>IF(基本信息!$C$4&lt;&gt;"B","",O29-O30)</f>
        <v>0</v>
      </c>
      <c r="P31" s="100">
        <f>IF(基本信息!$C$4&lt;&gt;"B","",IF(K31=0,0,ROUND(O31/ABS(K31),4)))</f>
        <v>0</v>
      </c>
      <c r="Q31" s="101"/>
      <c r="S31" s="266"/>
      <c r="T31" s="111" t="str">
        <f>IF(J31-S31=0,"OK","F")</f>
        <v>OK</v>
      </c>
      <c r="U31" s="266"/>
      <c r="V31" s="111" t="str">
        <f>IF(K31-U31=0,"OK","F")</f>
        <v>OK</v>
      </c>
    </row>
    <row r="32" spans="1:17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8">
      <c r="A33" s="34" t="str">
        <f>"被评估企业填表人："&amp;基本信息!$C$13</f>
        <v>被评估企业填表人：王向春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33"/>
      <c r="M33" s="33"/>
      <c r="N33" s="33"/>
      <c r="O33" s="33"/>
      <c r="P33" s="33"/>
      <c r="Q33" s="47" t="str">
        <f>IF(基本信息!$C$4="B","评估人员:"&amp;基本信息!$C59,"")</f>
        <v>评估人员:</v>
      </c>
      <c r="R33" s="48"/>
    </row>
    <row r="34" spans="1:17">
      <c r="A34" s="34" t="str">
        <f>"填表日期："&amp;基本信息!$C$14</f>
        <v>填表日期：2026年2月10日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33"/>
      <c r="M34" s="33"/>
      <c r="N34" s="33"/>
      <c r="O34" s="33"/>
      <c r="P34" s="33"/>
      <c r="Q34" s="33"/>
    </row>
  </sheetData>
  <mergeCells count="14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L6:L7"/>
    <mergeCell ref="N6:N7"/>
    <mergeCell ref="O6:O7"/>
    <mergeCell ref="P6:P7"/>
    <mergeCell ref="Q6:Q7"/>
  </mergeCells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21"/>
  <sheetViews>
    <sheetView showGridLines="0" tabSelected="1" workbookViewId="0">
      <selection activeCell="G10" sqref="G10"/>
    </sheetView>
  </sheetViews>
  <sheetFormatPr defaultColWidth="9" defaultRowHeight="14.1"/>
  <cols>
    <col min="1" max="1" width="5" style="152" customWidth="1"/>
    <col min="2" max="2" width="12.25" style="152" customWidth="1"/>
    <col min="3" max="3" width="20.2833333333333" style="152" hidden="1" customWidth="1"/>
    <col min="4" max="4" width="18.775" style="152" hidden="1" customWidth="1"/>
    <col min="5" max="5" width="16" style="153" hidden="1" customWidth="1"/>
    <col min="6" max="6" width="27.5" style="272" customWidth="1"/>
    <col min="7" max="7" width="20.0833333333333" style="153" customWidth="1"/>
    <col min="8" max="8" width="25.5" style="152" customWidth="1"/>
    <col min="9" max="9" width="5.125" style="152" customWidth="1"/>
    <col min="10" max="10" width="3.53333333333333" style="152" customWidth="1"/>
    <col min="11" max="12" width="7.53333333333333" style="152" customWidth="1"/>
    <col min="13" max="13" width="9.8" style="152" customWidth="1"/>
    <col min="14" max="14" width="10.8666666666667" style="152" customWidth="1"/>
    <col min="15" max="15" width="9.8" style="152" customWidth="1"/>
    <col min="16" max="16" width="5.53333333333333" style="152" hidden="1" customWidth="1"/>
    <col min="17" max="17" width="9.8" style="152" customWidth="1"/>
    <col min="18" max="18" width="8.8" style="152" customWidth="1"/>
    <col min="19" max="19" width="7.53333333333333" style="152" customWidth="1"/>
    <col min="20" max="20" width="15" style="152" customWidth="1"/>
    <col min="21" max="16384" width="9" style="152"/>
  </cols>
  <sheetData>
    <row r="1" ht="20.1" spans="1:20">
      <c r="A1" s="154" t="str">
        <f>目录!$C45</f>
        <v>报废资产评估明细表</v>
      </c>
      <c r="B1" s="155"/>
      <c r="C1" s="155"/>
      <c r="D1" s="155"/>
      <c r="E1" s="156"/>
      <c r="G1" s="156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</row>
    <row r="2" spans="1:20">
      <c r="A2" s="158"/>
      <c r="B2" s="158"/>
      <c r="C2" s="158"/>
      <c r="D2" s="158"/>
      <c r="E2" s="159"/>
      <c r="F2" s="273"/>
      <c r="G2" s="159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88"/>
      <c r="S2" s="188"/>
      <c r="T2" s="188" t="str">
        <f>目录!$E45&amp;目录!$F45</f>
        <v>表4-8-2-4</v>
      </c>
    </row>
    <row r="3" s="151" customFormat="1" ht="12.4" spans="1:20">
      <c r="A3" s="163" t="s">
        <v>346</v>
      </c>
      <c r="B3" s="164" t="s">
        <v>370</v>
      </c>
      <c r="C3" s="164" t="s">
        <v>371</v>
      </c>
      <c r="D3" s="164" t="s">
        <v>372</v>
      </c>
      <c r="E3" s="164" t="s">
        <v>371</v>
      </c>
      <c r="F3" s="274"/>
      <c r="G3" s="164" t="s">
        <v>372</v>
      </c>
      <c r="H3" s="164" t="s">
        <v>373</v>
      </c>
      <c r="I3" s="164" t="s">
        <v>374</v>
      </c>
      <c r="J3" s="164" t="s">
        <v>375</v>
      </c>
      <c r="K3" s="164" t="s">
        <v>376</v>
      </c>
      <c r="L3" s="164" t="s">
        <v>377</v>
      </c>
      <c r="M3" s="176" t="s">
        <v>217</v>
      </c>
      <c r="N3" s="177"/>
      <c r="O3" s="178" t="s">
        <v>382</v>
      </c>
      <c r="P3" s="179" t="s">
        <v>354</v>
      </c>
      <c r="Q3" s="180" t="s">
        <v>355</v>
      </c>
      <c r="R3" s="164" t="s">
        <v>378</v>
      </c>
      <c r="S3" s="180" t="s">
        <v>205</v>
      </c>
      <c r="T3" s="189" t="s">
        <v>285</v>
      </c>
    </row>
    <row r="4" s="151" customFormat="1" ht="12.4" spans="1:20">
      <c r="A4" s="166"/>
      <c r="B4" s="167"/>
      <c r="C4" s="167"/>
      <c r="D4" s="168"/>
      <c r="E4" s="167"/>
      <c r="F4" s="275" t="s">
        <v>383</v>
      </c>
      <c r="G4" s="168"/>
      <c r="H4" s="168"/>
      <c r="I4" s="168"/>
      <c r="J4" s="168"/>
      <c r="K4" s="167"/>
      <c r="L4" s="167"/>
      <c r="M4" s="167" t="s">
        <v>358</v>
      </c>
      <c r="N4" s="181" t="s">
        <v>359</v>
      </c>
      <c r="O4" s="182"/>
      <c r="P4" s="167" t="s">
        <v>360</v>
      </c>
      <c r="Q4" s="167"/>
      <c r="R4" s="167"/>
      <c r="S4" s="167"/>
      <c r="T4" s="191"/>
    </row>
    <row r="5" ht="21" customHeight="1" spans="1:21">
      <c r="A5" s="170">
        <v>1</v>
      </c>
      <c r="B5" s="171" t="s">
        <v>384</v>
      </c>
      <c r="C5" s="172" t="s">
        <v>385</v>
      </c>
      <c r="D5" s="173" t="s">
        <v>386</v>
      </c>
      <c r="E5" s="276" t="s">
        <v>387</v>
      </c>
      <c r="F5" s="277" t="s">
        <v>388</v>
      </c>
      <c r="G5" s="174" t="s">
        <v>389</v>
      </c>
      <c r="H5" s="173" t="s">
        <v>390</v>
      </c>
      <c r="I5" s="173" t="s">
        <v>391</v>
      </c>
      <c r="J5" s="278">
        <v>1</v>
      </c>
      <c r="K5" s="184">
        <v>44183</v>
      </c>
      <c r="L5" s="184">
        <v>44183</v>
      </c>
      <c r="M5" s="185">
        <v>10077.93</v>
      </c>
      <c r="N5" s="186">
        <v>5353.06</v>
      </c>
      <c r="O5" s="187">
        <v>260</v>
      </c>
      <c r="P5" s="185"/>
      <c r="Q5" s="185">
        <f t="shared" ref="Q5:Q68" si="0">J5*O5</f>
        <v>260</v>
      </c>
      <c r="R5" s="185">
        <f>IF(基本信息!$C$4&lt;&gt;"B","",Q5-N5)</f>
        <v>-5093.06</v>
      </c>
      <c r="S5" s="194">
        <f>IF(基本信息!$C$4&lt;&gt;"B","",IF(N5=0,0,ROUND(R5/ABS(N5),4)))</f>
        <v>-0.9514</v>
      </c>
      <c r="T5" s="195"/>
      <c r="U5" s="152" t="s">
        <v>392</v>
      </c>
    </row>
    <row r="6" ht="21" customHeight="1" spans="1:21">
      <c r="A6" s="170">
        <f>A5+1</f>
        <v>2</v>
      </c>
      <c r="B6" s="171" t="s">
        <v>393</v>
      </c>
      <c r="C6" s="172" t="s">
        <v>394</v>
      </c>
      <c r="D6" s="173" t="s">
        <v>395</v>
      </c>
      <c r="E6" s="276" t="str">
        <f>C6</f>
        <v>一次群光终端机</v>
      </c>
      <c r="F6" s="277" t="s">
        <v>396</v>
      </c>
      <c r="G6" s="174" t="str">
        <f>D6</f>
        <v>GD/MF8HS-VC</v>
      </c>
      <c r="H6" s="173" t="s">
        <v>397</v>
      </c>
      <c r="I6" s="173" t="s">
        <v>398</v>
      </c>
      <c r="J6" s="278">
        <v>1</v>
      </c>
      <c r="K6" s="184">
        <v>42682</v>
      </c>
      <c r="L6" s="184">
        <v>42682</v>
      </c>
      <c r="M6" s="185">
        <v>6604.72</v>
      </c>
      <c r="N6" s="186">
        <v>892.18</v>
      </c>
      <c r="O6" s="187">
        <v>12</v>
      </c>
      <c r="P6" s="185"/>
      <c r="Q6" s="185">
        <f t="shared" si="0"/>
        <v>12</v>
      </c>
      <c r="R6" s="185">
        <f>IF(基本信息!$C$4&lt;&gt;"B","",Q6-N6)</f>
        <v>-880.18</v>
      </c>
      <c r="S6" s="194">
        <f>IF(基本信息!$C$4&lt;&gt;"B","",IF(N6=0,0,ROUND(R6/ABS(N6),4)))</f>
        <v>-0.9865</v>
      </c>
      <c r="T6" s="195"/>
      <c r="U6" s="152" t="s">
        <v>392</v>
      </c>
    </row>
    <row r="7" ht="21" customHeight="1" spans="1:21">
      <c r="A7" s="170">
        <f t="shared" ref="A7:A24" si="1">A6+1</f>
        <v>3</v>
      </c>
      <c r="B7" s="171" t="s">
        <v>399</v>
      </c>
      <c r="C7" s="172" t="s">
        <v>400</v>
      </c>
      <c r="D7" s="173" t="s">
        <v>395</v>
      </c>
      <c r="E7" s="276" t="s">
        <v>400</v>
      </c>
      <c r="F7" s="277" t="s">
        <v>396</v>
      </c>
      <c r="G7" s="174" t="s">
        <v>401</v>
      </c>
      <c r="H7" s="173" t="s">
        <v>397</v>
      </c>
      <c r="I7" s="173" t="s">
        <v>398</v>
      </c>
      <c r="J7" s="278">
        <v>1</v>
      </c>
      <c r="K7" s="184">
        <v>42721</v>
      </c>
      <c r="L7" s="184">
        <v>42721</v>
      </c>
      <c r="M7" s="185">
        <v>67846.96</v>
      </c>
      <c r="N7" s="186">
        <v>9713.42</v>
      </c>
      <c r="O7" s="187">
        <v>12</v>
      </c>
      <c r="P7" s="185"/>
      <c r="Q7" s="185">
        <f t="shared" si="0"/>
        <v>12</v>
      </c>
      <c r="R7" s="185">
        <f>IF(基本信息!$C$4&lt;&gt;"B","",Q7-N7)</f>
        <v>-9701.42</v>
      </c>
      <c r="S7" s="194">
        <f>IF(基本信息!$C$4&lt;&gt;"B","",IF(N7=0,0,ROUND(R7/ABS(N7),4)))</f>
        <v>-0.9988</v>
      </c>
      <c r="T7" s="195"/>
      <c r="U7" s="152" t="s">
        <v>392</v>
      </c>
    </row>
    <row r="8" ht="21" customHeight="1" spans="1:21">
      <c r="A8" s="170">
        <f t="shared" si="1"/>
        <v>4</v>
      </c>
      <c r="B8" s="171" t="s">
        <v>402</v>
      </c>
      <c r="C8" s="172" t="s">
        <v>385</v>
      </c>
      <c r="D8" s="173" t="s">
        <v>403</v>
      </c>
      <c r="E8" s="276" t="s">
        <v>404</v>
      </c>
      <c r="F8" s="277" t="s">
        <v>388</v>
      </c>
      <c r="G8" s="174" t="s">
        <v>389</v>
      </c>
      <c r="H8" s="173" t="s">
        <v>405</v>
      </c>
      <c r="I8" s="173" t="s">
        <v>391</v>
      </c>
      <c r="J8" s="278">
        <v>1</v>
      </c>
      <c r="K8" s="184">
        <v>44516</v>
      </c>
      <c r="L8" s="184">
        <v>44516</v>
      </c>
      <c r="M8" s="185">
        <v>959.84</v>
      </c>
      <c r="N8" s="186">
        <v>595.43</v>
      </c>
      <c r="O8" s="187">
        <v>45</v>
      </c>
      <c r="P8" s="185"/>
      <c r="Q8" s="185">
        <f t="shared" si="0"/>
        <v>45</v>
      </c>
      <c r="R8" s="185">
        <f>IF(基本信息!$C$4&lt;&gt;"B","",Q8-N8)</f>
        <v>-550.43</v>
      </c>
      <c r="S8" s="194">
        <f>IF(基本信息!$C$4&lt;&gt;"B","",IF(N8=0,0,ROUND(R8/ABS(N8),4)))</f>
        <v>-0.9244</v>
      </c>
      <c r="T8" s="195"/>
      <c r="U8" s="152" t="s">
        <v>392</v>
      </c>
    </row>
    <row r="9" ht="21" customHeight="1" spans="1:21">
      <c r="A9" s="170">
        <f t="shared" si="1"/>
        <v>5</v>
      </c>
      <c r="B9" s="171" t="s">
        <v>406</v>
      </c>
      <c r="C9" s="172" t="s">
        <v>385</v>
      </c>
      <c r="D9" s="173" t="s">
        <v>386</v>
      </c>
      <c r="E9" s="276" t="s">
        <v>387</v>
      </c>
      <c r="F9" s="277" t="s">
        <v>388</v>
      </c>
      <c r="G9" s="174" t="s">
        <v>389</v>
      </c>
      <c r="H9" s="173" t="s">
        <v>407</v>
      </c>
      <c r="I9" s="173" t="s">
        <v>391</v>
      </c>
      <c r="J9" s="278">
        <v>1</v>
      </c>
      <c r="K9" s="184">
        <v>44516</v>
      </c>
      <c r="L9" s="184">
        <v>44516</v>
      </c>
      <c r="M9" s="185">
        <v>3470.64</v>
      </c>
      <c r="N9" s="186">
        <v>2152.29</v>
      </c>
      <c r="O9" s="187">
        <v>50</v>
      </c>
      <c r="P9" s="185"/>
      <c r="Q9" s="185">
        <f t="shared" si="0"/>
        <v>50</v>
      </c>
      <c r="R9" s="185">
        <f>IF(基本信息!$C$4&lt;&gt;"B","",Q9-N9)</f>
        <v>-2102.29</v>
      </c>
      <c r="S9" s="194">
        <f>IF(基本信息!$C$4&lt;&gt;"B","",IF(N9=0,0,ROUND(R9/ABS(N9),4)))</f>
        <v>-0.9768</v>
      </c>
      <c r="T9" s="195"/>
      <c r="U9" s="152" t="s">
        <v>392</v>
      </c>
    </row>
    <row r="10" ht="21" customHeight="1" spans="1:21">
      <c r="A10" s="170">
        <f t="shared" si="1"/>
        <v>6</v>
      </c>
      <c r="B10" s="171" t="s">
        <v>408</v>
      </c>
      <c r="C10" s="172" t="s">
        <v>385</v>
      </c>
      <c r="D10" s="173" t="s">
        <v>409</v>
      </c>
      <c r="E10" s="276" t="s">
        <v>404</v>
      </c>
      <c r="F10" s="277" t="s">
        <v>388</v>
      </c>
      <c r="G10" s="174" t="s">
        <v>389</v>
      </c>
      <c r="H10" s="173" t="s">
        <v>410</v>
      </c>
      <c r="I10" s="173" t="s">
        <v>391</v>
      </c>
      <c r="J10" s="278">
        <v>1</v>
      </c>
      <c r="K10" s="184">
        <v>44516</v>
      </c>
      <c r="L10" s="184">
        <v>44516</v>
      </c>
      <c r="M10" s="185">
        <v>3470.64</v>
      </c>
      <c r="N10" s="186">
        <v>2152.29</v>
      </c>
      <c r="O10" s="187">
        <v>50</v>
      </c>
      <c r="P10" s="185"/>
      <c r="Q10" s="185">
        <f t="shared" si="0"/>
        <v>50</v>
      </c>
      <c r="R10" s="185">
        <f>IF(基本信息!$C$4&lt;&gt;"B","",Q10-N10)</f>
        <v>-2102.29</v>
      </c>
      <c r="S10" s="194">
        <f>IF(基本信息!$C$4&lt;&gt;"B","",IF(N10=0,0,ROUND(R10/ABS(N10),4)))</f>
        <v>-0.9768</v>
      </c>
      <c r="T10" s="195"/>
      <c r="U10" s="152" t="s">
        <v>392</v>
      </c>
    </row>
    <row r="11" ht="21" customHeight="1" spans="1:21">
      <c r="A11" s="170">
        <f t="shared" si="1"/>
        <v>7</v>
      </c>
      <c r="B11" s="171" t="s">
        <v>411</v>
      </c>
      <c r="C11" s="172" t="s">
        <v>412</v>
      </c>
      <c r="D11" s="173" t="s">
        <v>413</v>
      </c>
      <c r="E11" s="276" t="s">
        <v>414</v>
      </c>
      <c r="F11" s="277" t="s">
        <v>396</v>
      </c>
      <c r="G11" s="174" t="s">
        <v>415</v>
      </c>
      <c r="H11" s="173" t="s">
        <v>416</v>
      </c>
      <c r="I11" s="173" t="s">
        <v>398</v>
      </c>
      <c r="J11" s="278">
        <v>1</v>
      </c>
      <c r="K11" s="184">
        <v>42302</v>
      </c>
      <c r="L11" s="184">
        <v>42302</v>
      </c>
      <c r="M11" s="185">
        <v>7844.06</v>
      </c>
      <c r="N11" s="186">
        <v>235.32</v>
      </c>
      <c r="O11" s="187">
        <v>12</v>
      </c>
      <c r="P11" s="185"/>
      <c r="Q11" s="185">
        <f t="shared" si="0"/>
        <v>12</v>
      </c>
      <c r="R11" s="185">
        <f>IF(基本信息!$C$4&lt;&gt;"B","",Q11-N11)</f>
        <v>-223.32</v>
      </c>
      <c r="S11" s="194">
        <f>IF(基本信息!$C$4&lt;&gt;"B","",IF(N11=0,0,ROUND(R11/ABS(N11),4)))</f>
        <v>-0.949</v>
      </c>
      <c r="T11" s="195"/>
      <c r="U11" s="152" t="s">
        <v>392</v>
      </c>
    </row>
    <row r="12" ht="21" customHeight="1" spans="1:21">
      <c r="A12" s="170">
        <f t="shared" si="1"/>
        <v>8</v>
      </c>
      <c r="B12" s="171" t="s">
        <v>417</v>
      </c>
      <c r="C12" s="172" t="s">
        <v>400</v>
      </c>
      <c r="D12" s="173" t="s">
        <v>413</v>
      </c>
      <c r="E12" s="276" t="s">
        <v>400</v>
      </c>
      <c r="F12" s="277" t="s">
        <v>396</v>
      </c>
      <c r="G12" s="174" t="s">
        <v>401</v>
      </c>
      <c r="H12" s="173" t="s">
        <v>416</v>
      </c>
      <c r="I12" s="173" t="s">
        <v>398</v>
      </c>
      <c r="J12" s="278">
        <v>1</v>
      </c>
      <c r="K12" s="184">
        <v>41975</v>
      </c>
      <c r="L12" s="184">
        <v>41975</v>
      </c>
      <c r="M12" s="185">
        <v>9862.97</v>
      </c>
      <c r="N12" s="186">
        <v>295.89</v>
      </c>
      <c r="O12" s="187">
        <v>12</v>
      </c>
      <c r="P12" s="185"/>
      <c r="Q12" s="185">
        <f t="shared" si="0"/>
        <v>12</v>
      </c>
      <c r="R12" s="185">
        <f>IF(基本信息!$C$4&lt;&gt;"B","",Q12-N12)</f>
        <v>-283.89</v>
      </c>
      <c r="S12" s="194">
        <f>IF(基本信息!$C$4&lt;&gt;"B","",IF(N12=0,0,ROUND(R12/ABS(N12),4)))</f>
        <v>-0.9594</v>
      </c>
      <c r="T12" s="195"/>
      <c r="U12" s="152" t="s">
        <v>392</v>
      </c>
    </row>
    <row r="13" ht="21" customHeight="1" spans="1:21">
      <c r="A13" s="170">
        <f t="shared" si="1"/>
        <v>9</v>
      </c>
      <c r="B13" s="171" t="s">
        <v>418</v>
      </c>
      <c r="C13" s="172" t="s">
        <v>419</v>
      </c>
      <c r="D13" s="173" t="s">
        <v>420</v>
      </c>
      <c r="E13" s="276" t="s">
        <v>400</v>
      </c>
      <c r="F13" s="277" t="s">
        <v>421</v>
      </c>
      <c r="G13" s="174" t="s">
        <v>401</v>
      </c>
      <c r="H13" s="173" t="s">
        <v>422</v>
      </c>
      <c r="I13" s="173" t="s">
        <v>398</v>
      </c>
      <c r="J13" s="278">
        <v>1</v>
      </c>
      <c r="K13" s="184">
        <v>36099</v>
      </c>
      <c r="L13" s="184">
        <v>36099</v>
      </c>
      <c r="M13" s="185">
        <v>13570</v>
      </c>
      <c r="N13" s="186">
        <v>0</v>
      </c>
      <c r="O13" s="187">
        <v>12</v>
      </c>
      <c r="P13" s="185"/>
      <c r="Q13" s="185">
        <f t="shared" si="0"/>
        <v>12</v>
      </c>
      <c r="R13" s="185">
        <f>IF(基本信息!$C$4&lt;&gt;"B","",Q13-N13)</f>
        <v>12</v>
      </c>
      <c r="S13" s="194">
        <f>IF(基本信息!$C$4&lt;&gt;"B","",IF(N13=0,0,ROUND(R13/ABS(N13),4)))</f>
        <v>0</v>
      </c>
      <c r="T13" s="195"/>
      <c r="U13" s="152" t="s">
        <v>392</v>
      </c>
    </row>
    <row r="14" ht="21" customHeight="1" spans="1:21">
      <c r="A14" s="170">
        <f t="shared" si="1"/>
        <v>10</v>
      </c>
      <c r="B14" s="171" t="s">
        <v>423</v>
      </c>
      <c r="C14" s="172" t="s">
        <v>400</v>
      </c>
      <c r="D14" s="173" t="s">
        <v>424</v>
      </c>
      <c r="E14" s="276" t="str">
        <f>C14</f>
        <v>二次群光终端机</v>
      </c>
      <c r="F14" s="277" t="s">
        <v>421</v>
      </c>
      <c r="G14" s="174" t="str">
        <f>D14</f>
        <v>GD/MF8HS-3D</v>
      </c>
      <c r="H14" s="173" t="s">
        <v>425</v>
      </c>
      <c r="I14" s="173" t="s">
        <v>398</v>
      </c>
      <c r="J14" s="278">
        <v>1</v>
      </c>
      <c r="K14" s="184">
        <v>37710</v>
      </c>
      <c r="L14" s="184">
        <v>37710</v>
      </c>
      <c r="M14" s="185">
        <v>2383.46</v>
      </c>
      <c r="N14" s="186">
        <v>0</v>
      </c>
      <c r="O14" s="187">
        <v>10</v>
      </c>
      <c r="P14" s="185"/>
      <c r="Q14" s="185">
        <f t="shared" si="0"/>
        <v>10</v>
      </c>
      <c r="R14" s="185">
        <f>IF(基本信息!$C$4&lt;&gt;"B","",Q14-N14)</f>
        <v>10</v>
      </c>
      <c r="S14" s="194">
        <f>IF(基本信息!$C$4&lt;&gt;"B","",IF(N14=0,0,ROUND(R14/ABS(N14),4)))</f>
        <v>0</v>
      </c>
      <c r="T14" s="195"/>
      <c r="U14" s="152" t="s">
        <v>392</v>
      </c>
    </row>
    <row r="15" ht="21" customHeight="1" spans="1:21">
      <c r="A15" s="170">
        <f t="shared" si="1"/>
        <v>11</v>
      </c>
      <c r="B15" s="171" t="s">
        <v>426</v>
      </c>
      <c r="C15" s="172" t="s">
        <v>400</v>
      </c>
      <c r="D15" s="173" t="s">
        <v>424</v>
      </c>
      <c r="E15" s="276" t="str">
        <f>C15</f>
        <v>二次群光终端机</v>
      </c>
      <c r="F15" s="277" t="s">
        <v>421</v>
      </c>
      <c r="G15" s="174" t="str">
        <f>D15</f>
        <v>GD/MF8HS-3D</v>
      </c>
      <c r="H15" s="173" t="s">
        <v>425</v>
      </c>
      <c r="I15" s="173" t="s">
        <v>398</v>
      </c>
      <c r="J15" s="278">
        <v>1</v>
      </c>
      <c r="K15" s="184">
        <v>37710</v>
      </c>
      <c r="L15" s="184">
        <v>37710</v>
      </c>
      <c r="M15" s="185">
        <v>2383.46</v>
      </c>
      <c r="N15" s="186">
        <v>0</v>
      </c>
      <c r="O15" s="187">
        <v>10</v>
      </c>
      <c r="P15" s="185"/>
      <c r="Q15" s="185">
        <f t="shared" si="0"/>
        <v>10</v>
      </c>
      <c r="R15" s="185">
        <f>IF(基本信息!$C$4&lt;&gt;"B","",Q15-N15)</f>
        <v>10</v>
      </c>
      <c r="S15" s="194">
        <f>IF(基本信息!$C$4&lt;&gt;"B","",IF(N15=0,0,ROUND(R15/ABS(N15),4)))</f>
        <v>0</v>
      </c>
      <c r="T15" s="195"/>
      <c r="U15" s="152" t="s">
        <v>392</v>
      </c>
    </row>
    <row r="16" ht="21" customHeight="1" spans="1:21">
      <c r="A16" s="170">
        <f t="shared" si="1"/>
        <v>12</v>
      </c>
      <c r="B16" s="171" t="s">
        <v>427</v>
      </c>
      <c r="C16" s="172" t="s">
        <v>400</v>
      </c>
      <c r="D16" s="173" t="s">
        <v>424</v>
      </c>
      <c r="E16" s="276" t="str">
        <f>C16</f>
        <v>二次群光终端机</v>
      </c>
      <c r="F16" s="277" t="s">
        <v>421</v>
      </c>
      <c r="G16" s="174" t="str">
        <f>D16</f>
        <v>GD/MF8HS-3D</v>
      </c>
      <c r="H16" s="173" t="s">
        <v>425</v>
      </c>
      <c r="I16" s="173" t="s">
        <v>398</v>
      </c>
      <c r="J16" s="278">
        <v>1</v>
      </c>
      <c r="K16" s="184">
        <v>37710</v>
      </c>
      <c r="L16" s="184">
        <v>37710</v>
      </c>
      <c r="M16" s="185">
        <v>2383.46</v>
      </c>
      <c r="N16" s="186">
        <v>0</v>
      </c>
      <c r="O16" s="187">
        <v>10</v>
      </c>
      <c r="P16" s="185"/>
      <c r="Q16" s="185">
        <f t="shared" si="0"/>
        <v>10</v>
      </c>
      <c r="R16" s="185">
        <f>IF(基本信息!$C$4&lt;&gt;"B","",Q16-N16)</f>
        <v>10</v>
      </c>
      <c r="S16" s="194">
        <f>IF(基本信息!$C$4&lt;&gt;"B","",IF(N16=0,0,ROUND(R16/ABS(N16),4)))</f>
        <v>0</v>
      </c>
      <c r="T16" s="195"/>
      <c r="U16" s="152" t="s">
        <v>392</v>
      </c>
    </row>
    <row r="17" ht="21" customHeight="1" spans="1:21">
      <c r="A17" s="170">
        <f t="shared" si="1"/>
        <v>13</v>
      </c>
      <c r="B17" s="171" t="s">
        <v>428</v>
      </c>
      <c r="C17" s="172" t="s">
        <v>400</v>
      </c>
      <c r="D17" s="173" t="s">
        <v>424</v>
      </c>
      <c r="E17" s="276" t="str">
        <f>C17</f>
        <v>二次群光终端机</v>
      </c>
      <c r="F17" s="277" t="s">
        <v>421</v>
      </c>
      <c r="G17" s="174" t="str">
        <f>D17</f>
        <v>GD/MF8HS-3D</v>
      </c>
      <c r="H17" s="173" t="s">
        <v>425</v>
      </c>
      <c r="I17" s="173" t="s">
        <v>398</v>
      </c>
      <c r="J17" s="278">
        <v>1</v>
      </c>
      <c r="K17" s="184">
        <v>37710</v>
      </c>
      <c r="L17" s="184">
        <v>37710</v>
      </c>
      <c r="M17" s="185">
        <v>2383.46</v>
      </c>
      <c r="N17" s="186">
        <v>0</v>
      </c>
      <c r="O17" s="187">
        <v>10</v>
      </c>
      <c r="P17" s="185"/>
      <c r="Q17" s="185">
        <f t="shared" si="0"/>
        <v>10</v>
      </c>
      <c r="R17" s="185">
        <f>IF(基本信息!$C$4&lt;&gt;"B","",Q17-N17)</f>
        <v>10</v>
      </c>
      <c r="S17" s="194">
        <f>IF(基本信息!$C$4&lt;&gt;"B","",IF(N17=0,0,ROUND(R17/ABS(N17),4)))</f>
        <v>0</v>
      </c>
      <c r="T17" s="195"/>
      <c r="U17" s="152" t="s">
        <v>392</v>
      </c>
    </row>
    <row r="18" ht="21" customHeight="1" spans="1:21">
      <c r="A18" s="170">
        <f t="shared" si="1"/>
        <v>14</v>
      </c>
      <c r="B18" s="171" t="s">
        <v>429</v>
      </c>
      <c r="C18" s="172" t="s">
        <v>400</v>
      </c>
      <c r="D18" s="173" t="s">
        <v>424</v>
      </c>
      <c r="E18" s="276" t="str">
        <f>C18</f>
        <v>二次群光终端机</v>
      </c>
      <c r="F18" s="277" t="s">
        <v>421</v>
      </c>
      <c r="G18" s="174" t="str">
        <f>D18</f>
        <v>GD/MF8HS-3D</v>
      </c>
      <c r="H18" s="173" t="s">
        <v>425</v>
      </c>
      <c r="I18" s="173" t="s">
        <v>398</v>
      </c>
      <c r="J18" s="278">
        <v>1</v>
      </c>
      <c r="K18" s="184">
        <v>37710</v>
      </c>
      <c r="L18" s="184">
        <v>37710</v>
      </c>
      <c r="M18" s="185">
        <v>2383.46</v>
      </c>
      <c r="N18" s="186">
        <v>0</v>
      </c>
      <c r="O18" s="187">
        <v>10</v>
      </c>
      <c r="P18" s="185"/>
      <c r="Q18" s="185">
        <f t="shared" si="0"/>
        <v>10</v>
      </c>
      <c r="R18" s="185">
        <f>IF(基本信息!$C$4&lt;&gt;"B","",Q18-N18)</f>
        <v>10</v>
      </c>
      <c r="S18" s="194">
        <f>IF(基本信息!$C$4&lt;&gt;"B","",IF(N18=0,0,ROUND(R18/ABS(N18),4)))</f>
        <v>0</v>
      </c>
      <c r="T18" s="195"/>
      <c r="U18" s="152" t="s">
        <v>392</v>
      </c>
    </row>
    <row r="19" ht="21" customHeight="1" spans="1:21">
      <c r="A19" s="170">
        <f t="shared" si="1"/>
        <v>15</v>
      </c>
      <c r="B19" s="171" t="s">
        <v>430</v>
      </c>
      <c r="C19" s="172" t="s">
        <v>400</v>
      </c>
      <c r="D19" s="173" t="s">
        <v>424</v>
      </c>
      <c r="E19" s="276" t="s">
        <v>400</v>
      </c>
      <c r="F19" s="277" t="s">
        <v>421</v>
      </c>
      <c r="G19" s="174" t="s">
        <v>431</v>
      </c>
      <c r="H19" s="173" t="s">
        <v>425</v>
      </c>
      <c r="I19" s="173" t="s">
        <v>398</v>
      </c>
      <c r="J19" s="278">
        <v>1</v>
      </c>
      <c r="K19" s="184">
        <v>37710</v>
      </c>
      <c r="L19" s="184">
        <v>37710</v>
      </c>
      <c r="M19" s="185">
        <v>2383.46</v>
      </c>
      <c r="N19" s="186">
        <v>0</v>
      </c>
      <c r="O19" s="187">
        <v>12</v>
      </c>
      <c r="P19" s="185"/>
      <c r="Q19" s="185">
        <f t="shared" si="0"/>
        <v>12</v>
      </c>
      <c r="R19" s="185">
        <f>IF(基本信息!$C$4&lt;&gt;"B","",Q19-N19)</f>
        <v>12</v>
      </c>
      <c r="S19" s="194">
        <f>IF(基本信息!$C$4&lt;&gt;"B","",IF(N19=0,0,ROUND(R19/ABS(N19),4)))</f>
        <v>0</v>
      </c>
      <c r="T19" s="195"/>
      <c r="U19" s="152" t="s">
        <v>392</v>
      </c>
    </row>
    <row r="20" ht="21" customHeight="1" spans="1:21">
      <c r="A20" s="170">
        <f t="shared" si="1"/>
        <v>16</v>
      </c>
      <c r="B20" s="171" t="s">
        <v>432</v>
      </c>
      <c r="C20" s="172" t="s">
        <v>400</v>
      </c>
      <c r="D20" s="173" t="s">
        <v>424</v>
      </c>
      <c r="E20" s="276" t="str">
        <f t="shared" ref="E20:E41" si="2">C20</f>
        <v>二次群光终端机</v>
      </c>
      <c r="F20" s="277" t="s">
        <v>421</v>
      </c>
      <c r="G20" s="174" t="str">
        <f t="shared" ref="G20:G41" si="3">D20</f>
        <v>GD/MF8HS-3D</v>
      </c>
      <c r="H20" s="173" t="s">
        <v>425</v>
      </c>
      <c r="I20" s="173" t="s">
        <v>398</v>
      </c>
      <c r="J20" s="278">
        <v>1</v>
      </c>
      <c r="K20" s="184">
        <v>37710</v>
      </c>
      <c r="L20" s="184">
        <v>37710</v>
      </c>
      <c r="M20" s="185">
        <v>2383.46</v>
      </c>
      <c r="N20" s="186">
        <v>0</v>
      </c>
      <c r="O20" s="187">
        <v>10</v>
      </c>
      <c r="P20" s="185"/>
      <c r="Q20" s="185">
        <f t="shared" si="0"/>
        <v>10</v>
      </c>
      <c r="R20" s="185">
        <f>IF(基本信息!$C$4&lt;&gt;"B","",Q20-N20)</f>
        <v>10</v>
      </c>
      <c r="S20" s="194">
        <f>IF(基本信息!$C$4&lt;&gt;"B","",IF(N20=0,0,ROUND(R20/ABS(N20),4)))</f>
        <v>0</v>
      </c>
      <c r="T20" s="195"/>
      <c r="U20" s="152" t="s">
        <v>392</v>
      </c>
    </row>
    <row r="21" ht="21" customHeight="1" spans="1:21">
      <c r="A21" s="170">
        <f t="shared" si="1"/>
        <v>17</v>
      </c>
      <c r="B21" s="171" t="s">
        <v>433</v>
      </c>
      <c r="C21" s="172" t="s">
        <v>400</v>
      </c>
      <c r="D21" s="173" t="s">
        <v>424</v>
      </c>
      <c r="E21" s="276" t="str">
        <f t="shared" si="2"/>
        <v>二次群光终端机</v>
      </c>
      <c r="F21" s="277" t="s">
        <v>421</v>
      </c>
      <c r="G21" s="174" t="str">
        <f t="shared" si="3"/>
        <v>GD/MF8HS-3D</v>
      </c>
      <c r="H21" s="173" t="s">
        <v>425</v>
      </c>
      <c r="I21" s="173" t="s">
        <v>398</v>
      </c>
      <c r="J21" s="278">
        <v>1</v>
      </c>
      <c r="K21" s="184">
        <v>37710</v>
      </c>
      <c r="L21" s="184">
        <v>37710</v>
      </c>
      <c r="M21" s="185">
        <v>2383.46</v>
      </c>
      <c r="N21" s="186">
        <v>0</v>
      </c>
      <c r="O21" s="187">
        <v>10</v>
      </c>
      <c r="P21" s="185"/>
      <c r="Q21" s="185">
        <f t="shared" si="0"/>
        <v>10</v>
      </c>
      <c r="R21" s="185">
        <f>IF(基本信息!$C$4&lt;&gt;"B","",Q21-N21)</f>
        <v>10</v>
      </c>
      <c r="S21" s="194">
        <f>IF(基本信息!$C$4&lt;&gt;"B","",IF(N21=0,0,ROUND(R21/ABS(N21),4)))</f>
        <v>0</v>
      </c>
      <c r="T21" s="195"/>
      <c r="U21" s="152" t="s">
        <v>392</v>
      </c>
    </row>
    <row r="22" ht="21" customHeight="1" spans="1:21">
      <c r="A22" s="170">
        <f t="shared" si="1"/>
        <v>18</v>
      </c>
      <c r="B22" s="171" t="s">
        <v>434</v>
      </c>
      <c r="C22" s="172" t="s">
        <v>400</v>
      </c>
      <c r="D22" s="173" t="s">
        <v>424</v>
      </c>
      <c r="E22" s="276" t="str">
        <f t="shared" si="2"/>
        <v>二次群光终端机</v>
      </c>
      <c r="F22" s="277" t="s">
        <v>421</v>
      </c>
      <c r="G22" s="174" t="str">
        <f t="shared" si="3"/>
        <v>GD/MF8HS-3D</v>
      </c>
      <c r="H22" s="173" t="s">
        <v>425</v>
      </c>
      <c r="I22" s="173" t="s">
        <v>398</v>
      </c>
      <c r="J22" s="278">
        <v>1</v>
      </c>
      <c r="K22" s="184">
        <v>37710</v>
      </c>
      <c r="L22" s="184">
        <v>37710</v>
      </c>
      <c r="M22" s="185">
        <v>2383.46</v>
      </c>
      <c r="N22" s="186">
        <v>0</v>
      </c>
      <c r="O22" s="187">
        <v>10</v>
      </c>
      <c r="P22" s="185"/>
      <c r="Q22" s="185">
        <f t="shared" si="0"/>
        <v>10</v>
      </c>
      <c r="R22" s="185">
        <f>IF(基本信息!$C$4&lt;&gt;"B","",Q22-N22)</f>
        <v>10</v>
      </c>
      <c r="S22" s="194">
        <f>IF(基本信息!$C$4&lt;&gt;"B","",IF(N22=0,0,ROUND(R22/ABS(N22),4)))</f>
        <v>0</v>
      </c>
      <c r="T22" s="195"/>
      <c r="U22" s="152" t="s">
        <v>392</v>
      </c>
    </row>
    <row r="23" ht="21" customHeight="1" spans="1:21">
      <c r="A23" s="170">
        <f t="shared" si="1"/>
        <v>19</v>
      </c>
      <c r="B23" s="171" t="s">
        <v>435</v>
      </c>
      <c r="C23" s="172" t="s">
        <v>400</v>
      </c>
      <c r="D23" s="173" t="s">
        <v>424</v>
      </c>
      <c r="E23" s="276" t="str">
        <f t="shared" si="2"/>
        <v>二次群光终端机</v>
      </c>
      <c r="F23" s="277" t="s">
        <v>421</v>
      </c>
      <c r="G23" s="174" t="str">
        <f t="shared" si="3"/>
        <v>GD/MF8HS-3D</v>
      </c>
      <c r="H23" s="173" t="s">
        <v>425</v>
      </c>
      <c r="I23" s="173" t="s">
        <v>398</v>
      </c>
      <c r="J23" s="278">
        <v>1</v>
      </c>
      <c r="K23" s="184">
        <v>37710</v>
      </c>
      <c r="L23" s="184">
        <v>37710</v>
      </c>
      <c r="M23" s="185">
        <v>2383.46</v>
      </c>
      <c r="N23" s="186">
        <v>0</v>
      </c>
      <c r="O23" s="187">
        <v>10</v>
      </c>
      <c r="P23" s="185"/>
      <c r="Q23" s="185">
        <f t="shared" si="0"/>
        <v>10</v>
      </c>
      <c r="R23" s="185">
        <f>IF(基本信息!$C$4&lt;&gt;"B","",Q23-N23)</f>
        <v>10</v>
      </c>
      <c r="S23" s="194">
        <f>IF(基本信息!$C$4&lt;&gt;"B","",IF(N23=0,0,ROUND(R23/ABS(N23),4)))</f>
        <v>0</v>
      </c>
      <c r="T23" s="195"/>
      <c r="U23" s="152" t="s">
        <v>392</v>
      </c>
    </row>
    <row r="24" ht="21" customHeight="1" spans="1:21">
      <c r="A24" s="170">
        <f t="shared" si="1"/>
        <v>20</v>
      </c>
      <c r="B24" s="171" t="s">
        <v>436</v>
      </c>
      <c r="C24" s="172" t="s">
        <v>400</v>
      </c>
      <c r="D24" s="173" t="s">
        <v>424</v>
      </c>
      <c r="E24" s="276" t="str">
        <f t="shared" si="2"/>
        <v>二次群光终端机</v>
      </c>
      <c r="F24" s="277" t="s">
        <v>421</v>
      </c>
      <c r="G24" s="174" t="str">
        <f t="shared" si="3"/>
        <v>GD/MF8HS-3D</v>
      </c>
      <c r="H24" s="173" t="s">
        <v>425</v>
      </c>
      <c r="I24" s="173" t="s">
        <v>398</v>
      </c>
      <c r="J24" s="278">
        <v>1</v>
      </c>
      <c r="K24" s="184">
        <v>37710</v>
      </c>
      <c r="L24" s="184">
        <v>37710</v>
      </c>
      <c r="M24" s="185">
        <v>2383.46</v>
      </c>
      <c r="N24" s="186">
        <v>0</v>
      </c>
      <c r="O24" s="187">
        <v>10</v>
      </c>
      <c r="P24" s="185"/>
      <c r="Q24" s="185">
        <f t="shared" si="0"/>
        <v>10</v>
      </c>
      <c r="R24" s="185">
        <f>IF(基本信息!$C$4&lt;&gt;"B","",Q24-N24)</f>
        <v>10</v>
      </c>
      <c r="S24" s="194">
        <f>IF(基本信息!$C$4&lt;&gt;"B","",IF(N24=0,0,ROUND(R24/ABS(N24),4)))</f>
        <v>0</v>
      </c>
      <c r="T24" s="195"/>
      <c r="U24" s="152" t="s">
        <v>392</v>
      </c>
    </row>
    <row r="25" ht="21" customHeight="1" spans="1:21">
      <c r="A25" s="170">
        <f t="shared" ref="A25:A88" si="4">A24+1</f>
        <v>21</v>
      </c>
      <c r="B25" s="171" t="s">
        <v>437</v>
      </c>
      <c r="C25" s="172" t="s">
        <v>400</v>
      </c>
      <c r="D25" s="173" t="s">
        <v>424</v>
      </c>
      <c r="E25" s="276" t="str">
        <f t="shared" si="2"/>
        <v>二次群光终端机</v>
      </c>
      <c r="F25" s="277" t="s">
        <v>421</v>
      </c>
      <c r="G25" s="174" t="str">
        <f t="shared" si="3"/>
        <v>GD/MF8HS-3D</v>
      </c>
      <c r="H25" s="173" t="s">
        <v>425</v>
      </c>
      <c r="I25" s="173" t="s">
        <v>398</v>
      </c>
      <c r="J25" s="278">
        <v>1</v>
      </c>
      <c r="K25" s="184">
        <v>37710</v>
      </c>
      <c r="L25" s="184">
        <v>37710</v>
      </c>
      <c r="M25" s="185">
        <v>2383.46</v>
      </c>
      <c r="N25" s="186">
        <v>0</v>
      </c>
      <c r="O25" s="187">
        <v>10</v>
      </c>
      <c r="P25" s="185"/>
      <c r="Q25" s="185">
        <f t="shared" si="0"/>
        <v>10</v>
      </c>
      <c r="R25" s="185">
        <f>IF(基本信息!$C$4&lt;&gt;"B","",Q25-N25)</f>
        <v>10</v>
      </c>
      <c r="S25" s="194">
        <f>IF(基本信息!$C$4&lt;&gt;"B","",IF(N25=0,0,ROUND(R25/ABS(N25),4)))</f>
        <v>0</v>
      </c>
      <c r="T25" s="195"/>
      <c r="U25" s="152" t="s">
        <v>392</v>
      </c>
    </row>
    <row r="26" ht="21" customHeight="1" spans="1:21">
      <c r="A26" s="170">
        <f t="shared" si="4"/>
        <v>22</v>
      </c>
      <c r="B26" s="171" t="s">
        <v>438</v>
      </c>
      <c r="C26" s="172" t="s">
        <v>400</v>
      </c>
      <c r="D26" s="173" t="s">
        <v>424</v>
      </c>
      <c r="E26" s="276" t="str">
        <f t="shared" si="2"/>
        <v>二次群光终端机</v>
      </c>
      <c r="F26" s="277" t="s">
        <v>421</v>
      </c>
      <c r="G26" s="174" t="str">
        <f t="shared" si="3"/>
        <v>GD/MF8HS-3D</v>
      </c>
      <c r="H26" s="173" t="s">
        <v>425</v>
      </c>
      <c r="I26" s="173" t="s">
        <v>398</v>
      </c>
      <c r="J26" s="278">
        <v>1</v>
      </c>
      <c r="K26" s="184">
        <v>37710</v>
      </c>
      <c r="L26" s="184">
        <v>37710</v>
      </c>
      <c r="M26" s="185">
        <v>2383.46</v>
      </c>
      <c r="N26" s="186">
        <v>0</v>
      </c>
      <c r="O26" s="187">
        <v>10</v>
      </c>
      <c r="P26" s="185"/>
      <c r="Q26" s="185">
        <f t="shared" si="0"/>
        <v>10</v>
      </c>
      <c r="R26" s="185">
        <f>IF(基本信息!$C$4&lt;&gt;"B","",Q26-N26)</f>
        <v>10</v>
      </c>
      <c r="S26" s="194">
        <f>IF(基本信息!$C$4&lt;&gt;"B","",IF(N26=0,0,ROUND(R26/ABS(N26),4)))</f>
        <v>0</v>
      </c>
      <c r="T26" s="195"/>
      <c r="U26" s="152" t="s">
        <v>392</v>
      </c>
    </row>
    <row r="27" ht="21" customHeight="1" spans="1:21">
      <c r="A27" s="170">
        <f t="shared" si="4"/>
        <v>23</v>
      </c>
      <c r="B27" s="171" t="s">
        <v>439</v>
      </c>
      <c r="C27" s="172" t="s">
        <v>400</v>
      </c>
      <c r="D27" s="173" t="s">
        <v>424</v>
      </c>
      <c r="E27" s="276" t="str">
        <f t="shared" si="2"/>
        <v>二次群光终端机</v>
      </c>
      <c r="F27" s="277" t="s">
        <v>421</v>
      </c>
      <c r="G27" s="174" t="str">
        <f t="shared" si="3"/>
        <v>GD/MF8HS-3D</v>
      </c>
      <c r="H27" s="173" t="s">
        <v>425</v>
      </c>
      <c r="I27" s="173" t="s">
        <v>398</v>
      </c>
      <c r="J27" s="278">
        <v>1</v>
      </c>
      <c r="K27" s="184">
        <v>37710</v>
      </c>
      <c r="L27" s="184">
        <v>37710</v>
      </c>
      <c r="M27" s="185">
        <v>2383.46</v>
      </c>
      <c r="N27" s="186">
        <v>0</v>
      </c>
      <c r="O27" s="187">
        <v>10</v>
      </c>
      <c r="P27" s="185"/>
      <c r="Q27" s="185">
        <f t="shared" si="0"/>
        <v>10</v>
      </c>
      <c r="R27" s="185">
        <f>IF(基本信息!$C$4&lt;&gt;"B","",Q27-N27)</f>
        <v>10</v>
      </c>
      <c r="S27" s="194">
        <f>IF(基本信息!$C$4&lt;&gt;"B","",IF(N27=0,0,ROUND(R27/ABS(N27),4)))</f>
        <v>0</v>
      </c>
      <c r="T27" s="195"/>
      <c r="U27" s="152" t="s">
        <v>392</v>
      </c>
    </row>
    <row r="28" ht="21" customHeight="1" spans="1:21">
      <c r="A28" s="170">
        <f t="shared" si="4"/>
        <v>24</v>
      </c>
      <c r="B28" s="171" t="s">
        <v>440</v>
      </c>
      <c r="C28" s="172" t="s">
        <v>400</v>
      </c>
      <c r="D28" s="173" t="s">
        <v>424</v>
      </c>
      <c r="E28" s="276" t="str">
        <f t="shared" si="2"/>
        <v>二次群光终端机</v>
      </c>
      <c r="F28" s="277" t="s">
        <v>421</v>
      </c>
      <c r="G28" s="174" t="str">
        <f t="shared" si="3"/>
        <v>GD/MF8HS-3D</v>
      </c>
      <c r="H28" s="173" t="s">
        <v>425</v>
      </c>
      <c r="I28" s="173" t="s">
        <v>398</v>
      </c>
      <c r="J28" s="278">
        <v>1</v>
      </c>
      <c r="K28" s="184">
        <v>37710</v>
      </c>
      <c r="L28" s="184">
        <v>37710</v>
      </c>
      <c r="M28" s="185">
        <v>2383.46</v>
      </c>
      <c r="N28" s="186">
        <v>0</v>
      </c>
      <c r="O28" s="187">
        <v>10</v>
      </c>
      <c r="P28" s="185"/>
      <c r="Q28" s="185">
        <f t="shared" si="0"/>
        <v>10</v>
      </c>
      <c r="R28" s="185">
        <f>IF(基本信息!$C$4&lt;&gt;"B","",Q28-N28)</f>
        <v>10</v>
      </c>
      <c r="S28" s="194">
        <f>IF(基本信息!$C$4&lt;&gt;"B","",IF(N28=0,0,ROUND(R28/ABS(N28),4)))</f>
        <v>0</v>
      </c>
      <c r="T28" s="195"/>
      <c r="U28" s="152" t="s">
        <v>392</v>
      </c>
    </row>
    <row r="29" ht="21" customHeight="1" spans="1:21">
      <c r="A29" s="170">
        <f t="shared" si="4"/>
        <v>25</v>
      </c>
      <c r="B29" s="171" t="s">
        <v>441</v>
      </c>
      <c r="C29" s="172" t="s">
        <v>400</v>
      </c>
      <c r="D29" s="173" t="s">
        <v>424</v>
      </c>
      <c r="E29" s="276" t="str">
        <f t="shared" si="2"/>
        <v>二次群光终端机</v>
      </c>
      <c r="F29" s="277" t="s">
        <v>421</v>
      </c>
      <c r="G29" s="174" t="str">
        <f t="shared" si="3"/>
        <v>GD/MF8HS-3D</v>
      </c>
      <c r="H29" s="173" t="s">
        <v>425</v>
      </c>
      <c r="I29" s="173" t="s">
        <v>398</v>
      </c>
      <c r="J29" s="278">
        <v>1</v>
      </c>
      <c r="K29" s="184">
        <v>37710</v>
      </c>
      <c r="L29" s="184">
        <v>37710</v>
      </c>
      <c r="M29" s="185">
        <v>2383.46</v>
      </c>
      <c r="N29" s="186">
        <v>0</v>
      </c>
      <c r="O29" s="187">
        <v>10</v>
      </c>
      <c r="P29" s="185"/>
      <c r="Q29" s="185">
        <f t="shared" si="0"/>
        <v>10</v>
      </c>
      <c r="R29" s="185">
        <f>IF(基本信息!$C$4&lt;&gt;"B","",Q29-N29)</f>
        <v>10</v>
      </c>
      <c r="S29" s="194">
        <f>IF(基本信息!$C$4&lt;&gt;"B","",IF(N29=0,0,ROUND(R29/ABS(N29),4)))</f>
        <v>0</v>
      </c>
      <c r="T29" s="195"/>
      <c r="U29" s="152" t="s">
        <v>392</v>
      </c>
    </row>
    <row r="30" ht="21" customHeight="1" spans="1:21">
      <c r="A30" s="170">
        <f t="shared" si="4"/>
        <v>26</v>
      </c>
      <c r="B30" s="171" t="s">
        <v>442</v>
      </c>
      <c r="C30" s="172" t="s">
        <v>400</v>
      </c>
      <c r="D30" s="173" t="s">
        <v>424</v>
      </c>
      <c r="E30" s="276" t="str">
        <f t="shared" si="2"/>
        <v>二次群光终端机</v>
      </c>
      <c r="F30" s="277" t="s">
        <v>421</v>
      </c>
      <c r="G30" s="174" t="str">
        <f t="shared" si="3"/>
        <v>GD/MF8HS-3D</v>
      </c>
      <c r="H30" s="173" t="s">
        <v>425</v>
      </c>
      <c r="I30" s="173" t="s">
        <v>398</v>
      </c>
      <c r="J30" s="278">
        <v>1</v>
      </c>
      <c r="K30" s="184">
        <v>37710</v>
      </c>
      <c r="L30" s="184">
        <v>37710</v>
      </c>
      <c r="M30" s="185">
        <v>2383.46</v>
      </c>
      <c r="N30" s="186">
        <v>0</v>
      </c>
      <c r="O30" s="187">
        <v>10</v>
      </c>
      <c r="P30" s="185"/>
      <c r="Q30" s="185">
        <f t="shared" si="0"/>
        <v>10</v>
      </c>
      <c r="R30" s="185">
        <f>IF(基本信息!$C$4&lt;&gt;"B","",Q30-N30)</f>
        <v>10</v>
      </c>
      <c r="S30" s="194">
        <f>IF(基本信息!$C$4&lt;&gt;"B","",IF(N30=0,0,ROUND(R30/ABS(N30),4)))</f>
        <v>0</v>
      </c>
      <c r="T30" s="195"/>
      <c r="U30" s="152" t="s">
        <v>392</v>
      </c>
    </row>
    <row r="31" ht="21" customHeight="1" spans="1:21">
      <c r="A31" s="170">
        <f t="shared" si="4"/>
        <v>27</v>
      </c>
      <c r="B31" s="171" t="s">
        <v>443</v>
      </c>
      <c r="C31" s="172" t="s">
        <v>400</v>
      </c>
      <c r="D31" s="173" t="s">
        <v>424</v>
      </c>
      <c r="E31" s="276" t="str">
        <f t="shared" si="2"/>
        <v>二次群光终端机</v>
      </c>
      <c r="F31" s="277" t="s">
        <v>421</v>
      </c>
      <c r="G31" s="174" t="str">
        <f t="shared" si="3"/>
        <v>GD/MF8HS-3D</v>
      </c>
      <c r="H31" s="173" t="s">
        <v>425</v>
      </c>
      <c r="I31" s="173" t="s">
        <v>398</v>
      </c>
      <c r="J31" s="278">
        <v>1</v>
      </c>
      <c r="K31" s="184">
        <v>37710</v>
      </c>
      <c r="L31" s="184">
        <v>37710</v>
      </c>
      <c r="M31" s="185">
        <v>2383.46</v>
      </c>
      <c r="N31" s="186">
        <v>0</v>
      </c>
      <c r="O31" s="187">
        <v>10</v>
      </c>
      <c r="P31" s="185"/>
      <c r="Q31" s="185">
        <f t="shared" si="0"/>
        <v>10</v>
      </c>
      <c r="R31" s="185">
        <f>IF(基本信息!$C$4&lt;&gt;"B","",Q31-N31)</f>
        <v>10</v>
      </c>
      <c r="S31" s="194">
        <f>IF(基本信息!$C$4&lt;&gt;"B","",IF(N31=0,0,ROUND(R31/ABS(N31),4)))</f>
        <v>0</v>
      </c>
      <c r="T31" s="195"/>
      <c r="U31" s="152" t="s">
        <v>392</v>
      </c>
    </row>
    <row r="32" ht="21" customHeight="1" spans="1:21">
      <c r="A32" s="170">
        <f t="shared" si="4"/>
        <v>28</v>
      </c>
      <c r="B32" s="171" t="s">
        <v>444</v>
      </c>
      <c r="C32" s="172" t="s">
        <v>400</v>
      </c>
      <c r="D32" s="173" t="s">
        <v>424</v>
      </c>
      <c r="E32" s="276" t="str">
        <f t="shared" si="2"/>
        <v>二次群光终端机</v>
      </c>
      <c r="F32" s="277" t="s">
        <v>421</v>
      </c>
      <c r="G32" s="174" t="str">
        <f t="shared" si="3"/>
        <v>GD/MF8HS-3D</v>
      </c>
      <c r="H32" s="173" t="s">
        <v>425</v>
      </c>
      <c r="I32" s="173" t="s">
        <v>398</v>
      </c>
      <c r="J32" s="278">
        <v>1</v>
      </c>
      <c r="K32" s="184">
        <v>37710</v>
      </c>
      <c r="L32" s="184">
        <v>37710</v>
      </c>
      <c r="M32" s="185">
        <v>2383.46</v>
      </c>
      <c r="N32" s="186">
        <v>0</v>
      </c>
      <c r="O32" s="187">
        <v>10</v>
      </c>
      <c r="P32" s="185"/>
      <c r="Q32" s="185">
        <f t="shared" si="0"/>
        <v>10</v>
      </c>
      <c r="R32" s="185">
        <f>IF(基本信息!$C$4&lt;&gt;"B","",Q32-N32)</f>
        <v>10</v>
      </c>
      <c r="S32" s="194">
        <f>IF(基本信息!$C$4&lt;&gt;"B","",IF(N32=0,0,ROUND(R32/ABS(N32),4)))</f>
        <v>0</v>
      </c>
      <c r="T32" s="195"/>
      <c r="U32" s="152" t="s">
        <v>392</v>
      </c>
    </row>
    <row r="33" ht="21" customHeight="1" spans="1:21">
      <c r="A33" s="170">
        <f t="shared" si="4"/>
        <v>29</v>
      </c>
      <c r="B33" s="171" t="s">
        <v>445</v>
      </c>
      <c r="C33" s="172" t="s">
        <v>446</v>
      </c>
      <c r="D33" s="173" t="s">
        <v>420</v>
      </c>
      <c r="E33" s="276" t="s">
        <v>447</v>
      </c>
      <c r="F33" s="277" t="s">
        <v>421</v>
      </c>
      <c r="G33" s="174" t="str">
        <f t="shared" si="3"/>
        <v>GD/MF8HS-IIID(8M OE)</v>
      </c>
      <c r="H33" s="173" t="s">
        <v>425</v>
      </c>
      <c r="I33" s="173" t="s">
        <v>398</v>
      </c>
      <c r="J33" s="278">
        <v>1</v>
      </c>
      <c r="K33" s="184">
        <v>37710</v>
      </c>
      <c r="L33" s="184">
        <v>37710</v>
      </c>
      <c r="M33" s="185">
        <v>3143.37</v>
      </c>
      <c r="N33" s="186">
        <v>0</v>
      </c>
      <c r="O33" s="187">
        <v>12</v>
      </c>
      <c r="P33" s="185"/>
      <c r="Q33" s="185">
        <f t="shared" si="0"/>
        <v>12</v>
      </c>
      <c r="R33" s="185">
        <f>IF(基本信息!$C$4&lt;&gt;"B","",Q33-N33)</f>
        <v>12</v>
      </c>
      <c r="S33" s="194">
        <f>IF(基本信息!$C$4&lt;&gt;"B","",IF(N33=0,0,ROUND(R33/ABS(N33),4)))</f>
        <v>0</v>
      </c>
      <c r="T33" s="195"/>
      <c r="U33" s="152" t="s">
        <v>392</v>
      </c>
    </row>
    <row r="34" ht="21" customHeight="1" spans="1:21">
      <c r="A34" s="170">
        <f t="shared" si="4"/>
        <v>30</v>
      </c>
      <c r="B34" s="171" t="s">
        <v>448</v>
      </c>
      <c r="C34" s="172" t="s">
        <v>400</v>
      </c>
      <c r="D34" s="173" t="s">
        <v>424</v>
      </c>
      <c r="E34" s="276" t="str">
        <f t="shared" si="2"/>
        <v>二次群光终端机</v>
      </c>
      <c r="F34" s="277" t="s">
        <v>421</v>
      </c>
      <c r="G34" s="174" t="str">
        <f t="shared" si="3"/>
        <v>GD/MF8HS-3D</v>
      </c>
      <c r="H34" s="173" t="s">
        <v>425</v>
      </c>
      <c r="I34" s="173" t="s">
        <v>398</v>
      </c>
      <c r="J34" s="278">
        <v>1</v>
      </c>
      <c r="K34" s="184">
        <v>37710</v>
      </c>
      <c r="L34" s="184">
        <v>37710</v>
      </c>
      <c r="M34" s="185">
        <v>2383.46</v>
      </c>
      <c r="N34" s="186">
        <v>0</v>
      </c>
      <c r="O34" s="187">
        <v>10</v>
      </c>
      <c r="P34" s="185"/>
      <c r="Q34" s="185">
        <f t="shared" si="0"/>
        <v>10</v>
      </c>
      <c r="R34" s="185">
        <f>IF(基本信息!$C$4&lt;&gt;"B","",Q34-N34)</f>
        <v>10</v>
      </c>
      <c r="S34" s="194">
        <f>IF(基本信息!$C$4&lt;&gt;"B","",IF(N34=0,0,ROUND(R34/ABS(N34),4)))</f>
        <v>0</v>
      </c>
      <c r="T34" s="195"/>
      <c r="U34" s="152" t="s">
        <v>392</v>
      </c>
    </row>
    <row r="35" ht="21" customHeight="1" spans="1:21">
      <c r="A35" s="170">
        <f t="shared" si="4"/>
        <v>31</v>
      </c>
      <c r="B35" s="171" t="s">
        <v>449</v>
      </c>
      <c r="C35" s="172" t="s">
        <v>450</v>
      </c>
      <c r="D35" s="173" t="s">
        <v>420</v>
      </c>
      <c r="E35" s="276" t="s">
        <v>447</v>
      </c>
      <c r="F35" s="277" t="s">
        <v>421</v>
      </c>
      <c r="G35" s="174" t="str">
        <f t="shared" si="3"/>
        <v>GD/MF8HS-IIID(8M OE)</v>
      </c>
      <c r="H35" s="173" t="s">
        <v>425</v>
      </c>
      <c r="I35" s="173" t="s">
        <v>398</v>
      </c>
      <c r="J35" s="278">
        <v>1</v>
      </c>
      <c r="K35" s="184">
        <v>37710</v>
      </c>
      <c r="L35" s="184">
        <v>37710</v>
      </c>
      <c r="M35" s="185">
        <v>3143.37</v>
      </c>
      <c r="N35" s="186">
        <v>0</v>
      </c>
      <c r="O35" s="187">
        <v>12</v>
      </c>
      <c r="P35" s="185"/>
      <c r="Q35" s="185">
        <f t="shared" si="0"/>
        <v>12</v>
      </c>
      <c r="R35" s="185">
        <f>IF(基本信息!$C$4&lt;&gt;"B","",Q35-N35)</f>
        <v>12</v>
      </c>
      <c r="S35" s="194">
        <f>IF(基本信息!$C$4&lt;&gt;"B","",IF(N35=0,0,ROUND(R35/ABS(N35),4)))</f>
        <v>0</v>
      </c>
      <c r="T35" s="195"/>
      <c r="U35" s="152" t="s">
        <v>392</v>
      </c>
    </row>
    <row r="36" ht="21" customHeight="1" spans="1:21">
      <c r="A36" s="170">
        <f t="shared" si="4"/>
        <v>32</v>
      </c>
      <c r="B36" s="171" t="s">
        <v>451</v>
      </c>
      <c r="C36" s="172" t="s">
        <v>400</v>
      </c>
      <c r="D36" s="173" t="s">
        <v>424</v>
      </c>
      <c r="E36" s="276" t="str">
        <f t="shared" si="2"/>
        <v>二次群光终端机</v>
      </c>
      <c r="F36" s="277" t="s">
        <v>421</v>
      </c>
      <c r="G36" s="174" t="str">
        <f t="shared" si="3"/>
        <v>GD/MF8HS-3D</v>
      </c>
      <c r="H36" s="173" t="s">
        <v>425</v>
      </c>
      <c r="I36" s="173" t="s">
        <v>398</v>
      </c>
      <c r="J36" s="278">
        <v>1</v>
      </c>
      <c r="K36" s="184">
        <v>37710</v>
      </c>
      <c r="L36" s="184">
        <v>37710</v>
      </c>
      <c r="M36" s="185">
        <v>2383.46</v>
      </c>
      <c r="N36" s="186">
        <v>0</v>
      </c>
      <c r="O36" s="187">
        <v>10</v>
      </c>
      <c r="P36" s="185"/>
      <c r="Q36" s="185">
        <f t="shared" si="0"/>
        <v>10</v>
      </c>
      <c r="R36" s="185">
        <f>IF(基本信息!$C$4&lt;&gt;"B","",Q36-N36)</f>
        <v>10</v>
      </c>
      <c r="S36" s="194">
        <f>IF(基本信息!$C$4&lt;&gt;"B","",IF(N36=0,0,ROUND(R36/ABS(N36),4)))</f>
        <v>0</v>
      </c>
      <c r="T36" s="195"/>
      <c r="U36" s="152" t="s">
        <v>392</v>
      </c>
    </row>
    <row r="37" ht="21" customHeight="1" spans="1:21">
      <c r="A37" s="170">
        <f t="shared" si="4"/>
        <v>33</v>
      </c>
      <c r="B37" s="171" t="s">
        <v>452</v>
      </c>
      <c r="C37" s="172" t="s">
        <v>400</v>
      </c>
      <c r="D37" s="173" t="s">
        <v>424</v>
      </c>
      <c r="E37" s="276" t="str">
        <f t="shared" si="2"/>
        <v>二次群光终端机</v>
      </c>
      <c r="F37" s="277" t="s">
        <v>421</v>
      </c>
      <c r="G37" s="174" t="str">
        <f t="shared" si="3"/>
        <v>GD/MF8HS-3D</v>
      </c>
      <c r="H37" s="173" t="s">
        <v>425</v>
      </c>
      <c r="I37" s="173" t="s">
        <v>398</v>
      </c>
      <c r="J37" s="278">
        <v>1</v>
      </c>
      <c r="K37" s="184">
        <v>37710</v>
      </c>
      <c r="L37" s="184">
        <v>37710</v>
      </c>
      <c r="M37" s="185">
        <v>2383.46</v>
      </c>
      <c r="N37" s="186">
        <v>0</v>
      </c>
      <c r="O37" s="187">
        <v>10</v>
      </c>
      <c r="P37" s="185"/>
      <c r="Q37" s="185">
        <f t="shared" si="0"/>
        <v>10</v>
      </c>
      <c r="R37" s="185">
        <f>IF(基本信息!$C$4&lt;&gt;"B","",Q37-N37)</f>
        <v>10</v>
      </c>
      <c r="S37" s="194">
        <f>IF(基本信息!$C$4&lt;&gt;"B","",IF(N37=0,0,ROUND(R37/ABS(N37),4)))</f>
        <v>0</v>
      </c>
      <c r="T37" s="195"/>
      <c r="U37" s="152" t="s">
        <v>392</v>
      </c>
    </row>
    <row r="38" ht="21" customHeight="1" spans="1:21">
      <c r="A38" s="170">
        <f t="shared" si="4"/>
        <v>34</v>
      </c>
      <c r="B38" s="171" t="s">
        <v>453</v>
      </c>
      <c r="C38" s="172" t="s">
        <v>400</v>
      </c>
      <c r="D38" s="173" t="s">
        <v>424</v>
      </c>
      <c r="E38" s="276" t="str">
        <f t="shared" si="2"/>
        <v>二次群光终端机</v>
      </c>
      <c r="F38" s="277" t="s">
        <v>421</v>
      </c>
      <c r="G38" s="174" t="str">
        <f t="shared" si="3"/>
        <v>GD/MF8HS-3D</v>
      </c>
      <c r="H38" s="173" t="s">
        <v>425</v>
      </c>
      <c r="I38" s="173" t="s">
        <v>398</v>
      </c>
      <c r="J38" s="278">
        <v>1</v>
      </c>
      <c r="K38" s="184">
        <v>37710</v>
      </c>
      <c r="L38" s="184">
        <v>37710</v>
      </c>
      <c r="M38" s="185">
        <v>2383.46</v>
      </c>
      <c r="N38" s="186">
        <v>0</v>
      </c>
      <c r="O38" s="187">
        <v>10</v>
      </c>
      <c r="P38" s="185"/>
      <c r="Q38" s="185">
        <f t="shared" si="0"/>
        <v>10</v>
      </c>
      <c r="R38" s="185">
        <f>IF(基本信息!$C$4&lt;&gt;"B","",Q38-N38)</f>
        <v>10</v>
      </c>
      <c r="S38" s="194">
        <f>IF(基本信息!$C$4&lt;&gt;"B","",IF(N38=0,0,ROUND(R38/ABS(N38),4)))</f>
        <v>0</v>
      </c>
      <c r="T38" s="195"/>
      <c r="U38" s="152" t="s">
        <v>392</v>
      </c>
    </row>
    <row r="39" ht="21" customHeight="1" spans="1:21">
      <c r="A39" s="170">
        <f t="shared" si="4"/>
        <v>35</v>
      </c>
      <c r="B39" s="171" t="s">
        <v>454</v>
      </c>
      <c r="C39" s="172" t="s">
        <v>400</v>
      </c>
      <c r="D39" s="173" t="s">
        <v>424</v>
      </c>
      <c r="E39" s="276" t="str">
        <f t="shared" si="2"/>
        <v>二次群光终端机</v>
      </c>
      <c r="F39" s="277" t="s">
        <v>421</v>
      </c>
      <c r="G39" s="174" t="str">
        <f t="shared" si="3"/>
        <v>GD/MF8HS-3D</v>
      </c>
      <c r="H39" s="173" t="s">
        <v>425</v>
      </c>
      <c r="I39" s="173" t="s">
        <v>398</v>
      </c>
      <c r="J39" s="278">
        <v>1</v>
      </c>
      <c r="K39" s="184">
        <v>37710</v>
      </c>
      <c r="L39" s="184">
        <v>37710</v>
      </c>
      <c r="M39" s="185">
        <v>2383.46</v>
      </c>
      <c r="N39" s="186">
        <v>0</v>
      </c>
      <c r="O39" s="187">
        <v>10</v>
      </c>
      <c r="P39" s="185"/>
      <c r="Q39" s="185">
        <f t="shared" si="0"/>
        <v>10</v>
      </c>
      <c r="R39" s="185">
        <f>IF(基本信息!$C$4&lt;&gt;"B","",Q39-N39)</f>
        <v>10</v>
      </c>
      <c r="S39" s="194">
        <f>IF(基本信息!$C$4&lt;&gt;"B","",IF(N39=0,0,ROUND(R39/ABS(N39),4)))</f>
        <v>0</v>
      </c>
      <c r="T39" s="195"/>
      <c r="U39" s="152" t="s">
        <v>392</v>
      </c>
    </row>
    <row r="40" ht="21" customHeight="1" spans="1:21">
      <c r="A40" s="170">
        <f t="shared" si="4"/>
        <v>36</v>
      </c>
      <c r="B40" s="171" t="s">
        <v>455</v>
      </c>
      <c r="C40" s="172" t="s">
        <v>400</v>
      </c>
      <c r="D40" s="173" t="s">
        <v>424</v>
      </c>
      <c r="E40" s="276" t="str">
        <f t="shared" si="2"/>
        <v>二次群光终端机</v>
      </c>
      <c r="F40" s="277" t="s">
        <v>421</v>
      </c>
      <c r="G40" s="174" t="str">
        <f t="shared" si="3"/>
        <v>GD/MF8HS-3D</v>
      </c>
      <c r="H40" s="173" t="s">
        <v>425</v>
      </c>
      <c r="I40" s="173" t="s">
        <v>398</v>
      </c>
      <c r="J40" s="278">
        <v>1</v>
      </c>
      <c r="K40" s="184">
        <v>37710</v>
      </c>
      <c r="L40" s="184">
        <v>37710</v>
      </c>
      <c r="M40" s="185">
        <v>2383.46</v>
      </c>
      <c r="N40" s="186">
        <v>0</v>
      </c>
      <c r="O40" s="187">
        <v>10</v>
      </c>
      <c r="P40" s="185"/>
      <c r="Q40" s="185">
        <f t="shared" si="0"/>
        <v>10</v>
      </c>
      <c r="R40" s="185">
        <f>IF(基本信息!$C$4&lt;&gt;"B","",Q40-N40)</f>
        <v>10</v>
      </c>
      <c r="S40" s="194">
        <f>IF(基本信息!$C$4&lt;&gt;"B","",IF(N40=0,0,ROUND(R40/ABS(N40),4)))</f>
        <v>0</v>
      </c>
      <c r="T40" s="195"/>
      <c r="U40" s="152" t="s">
        <v>392</v>
      </c>
    </row>
    <row r="41" ht="21" customHeight="1" spans="1:21">
      <c r="A41" s="170">
        <f t="shared" si="4"/>
        <v>37</v>
      </c>
      <c r="B41" s="171" t="s">
        <v>456</v>
      </c>
      <c r="C41" s="172" t="s">
        <v>400</v>
      </c>
      <c r="D41" s="173" t="s">
        <v>424</v>
      </c>
      <c r="E41" s="276" t="str">
        <f t="shared" si="2"/>
        <v>二次群光终端机</v>
      </c>
      <c r="F41" s="277" t="s">
        <v>421</v>
      </c>
      <c r="G41" s="174" t="str">
        <f t="shared" si="3"/>
        <v>GD/MF8HS-3D</v>
      </c>
      <c r="H41" s="173" t="s">
        <v>425</v>
      </c>
      <c r="I41" s="173" t="s">
        <v>398</v>
      </c>
      <c r="J41" s="278">
        <v>1</v>
      </c>
      <c r="K41" s="184">
        <v>37710</v>
      </c>
      <c r="L41" s="184">
        <v>37710</v>
      </c>
      <c r="M41" s="185">
        <v>2383.46</v>
      </c>
      <c r="N41" s="186">
        <v>0</v>
      </c>
      <c r="O41" s="187">
        <v>10</v>
      </c>
      <c r="P41" s="185"/>
      <c r="Q41" s="185">
        <f t="shared" si="0"/>
        <v>10</v>
      </c>
      <c r="R41" s="185">
        <f>IF(基本信息!$C$4&lt;&gt;"B","",Q41-N41)</f>
        <v>10</v>
      </c>
      <c r="S41" s="194">
        <f>IF(基本信息!$C$4&lt;&gt;"B","",IF(N41=0,0,ROUND(R41/ABS(N41),4)))</f>
        <v>0</v>
      </c>
      <c r="T41" s="195"/>
      <c r="U41" s="152" t="s">
        <v>392</v>
      </c>
    </row>
    <row r="42" ht="21" customHeight="1" spans="1:21">
      <c r="A42" s="170">
        <f t="shared" si="4"/>
        <v>38</v>
      </c>
      <c r="B42" s="171" t="s">
        <v>457</v>
      </c>
      <c r="C42" s="172" t="s">
        <v>458</v>
      </c>
      <c r="D42" s="173" t="s">
        <v>459</v>
      </c>
      <c r="E42" s="276" t="s">
        <v>460</v>
      </c>
      <c r="F42" s="277" t="s">
        <v>461</v>
      </c>
      <c r="G42" s="174" t="s">
        <v>459</v>
      </c>
      <c r="H42" s="173" t="s">
        <v>462</v>
      </c>
      <c r="I42" s="173" t="s">
        <v>463</v>
      </c>
      <c r="J42" s="278">
        <v>1</v>
      </c>
      <c r="K42" s="184">
        <v>41958</v>
      </c>
      <c r="L42" s="184">
        <v>41958</v>
      </c>
      <c r="M42" s="185">
        <v>6370.51</v>
      </c>
      <c r="N42" s="186">
        <v>191.12</v>
      </c>
      <c r="O42" s="187">
        <v>60</v>
      </c>
      <c r="P42" s="185"/>
      <c r="Q42" s="185">
        <f t="shared" si="0"/>
        <v>60</v>
      </c>
      <c r="R42" s="185">
        <f>IF(基本信息!$C$4&lt;&gt;"B","",Q42-N42)</f>
        <v>-131.12</v>
      </c>
      <c r="S42" s="194">
        <f>IF(基本信息!$C$4&lt;&gt;"B","",IF(N42=0,0,ROUND(R42/ABS(N42),4)))</f>
        <v>-0.6861</v>
      </c>
      <c r="T42" s="195"/>
      <c r="U42" s="152" t="s">
        <v>392</v>
      </c>
    </row>
    <row r="43" ht="21" customHeight="1" spans="1:21">
      <c r="A43" s="170">
        <f t="shared" si="4"/>
        <v>39</v>
      </c>
      <c r="B43" s="171" t="s">
        <v>464</v>
      </c>
      <c r="C43" s="172" t="s">
        <v>458</v>
      </c>
      <c r="D43" s="173" t="s">
        <v>465</v>
      </c>
      <c r="E43" s="276" t="s">
        <v>460</v>
      </c>
      <c r="F43" s="277" t="s">
        <v>461</v>
      </c>
      <c r="G43" s="174" t="s">
        <v>459</v>
      </c>
      <c r="H43" s="173" t="s">
        <v>462</v>
      </c>
      <c r="I43" s="173" t="s">
        <v>463</v>
      </c>
      <c r="J43" s="278">
        <v>1</v>
      </c>
      <c r="K43" s="184">
        <v>41935</v>
      </c>
      <c r="L43" s="184">
        <v>41935</v>
      </c>
      <c r="M43" s="185">
        <v>29762.68</v>
      </c>
      <c r="N43" s="186">
        <v>892.88</v>
      </c>
      <c r="O43" s="187">
        <v>60</v>
      </c>
      <c r="P43" s="185"/>
      <c r="Q43" s="185">
        <f t="shared" si="0"/>
        <v>60</v>
      </c>
      <c r="R43" s="185">
        <f>IF(基本信息!$C$4&lt;&gt;"B","",Q43-N43)</f>
        <v>-832.88</v>
      </c>
      <c r="S43" s="194">
        <f>IF(基本信息!$C$4&lt;&gt;"B","",IF(N43=0,0,ROUND(R43/ABS(N43),4)))</f>
        <v>-0.9328</v>
      </c>
      <c r="T43" s="195"/>
      <c r="U43" s="152" t="s">
        <v>392</v>
      </c>
    </row>
    <row r="44" ht="21" customHeight="1" spans="1:21">
      <c r="A44" s="170">
        <f t="shared" si="4"/>
        <v>40</v>
      </c>
      <c r="B44" s="171" t="s">
        <v>466</v>
      </c>
      <c r="C44" s="172" t="s">
        <v>400</v>
      </c>
      <c r="D44" s="173" t="s">
        <v>467</v>
      </c>
      <c r="E44" s="276" t="str">
        <f>C44</f>
        <v>二次群光终端机</v>
      </c>
      <c r="F44" s="277" t="s">
        <v>468</v>
      </c>
      <c r="G44" s="174" t="str">
        <f>D44</f>
        <v>GD/MF8HS-VC(双8M-8*2M)</v>
      </c>
      <c r="H44" s="173" t="s">
        <v>425</v>
      </c>
      <c r="I44" s="173" t="s">
        <v>398</v>
      </c>
      <c r="J44" s="278">
        <v>1</v>
      </c>
      <c r="K44" s="184">
        <v>39063</v>
      </c>
      <c r="L44" s="184">
        <v>39063</v>
      </c>
      <c r="M44" s="185">
        <v>2315.47</v>
      </c>
      <c r="N44" s="186">
        <v>69.46</v>
      </c>
      <c r="O44" s="187">
        <v>12</v>
      </c>
      <c r="P44" s="185"/>
      <c r="Q44" s="185">
        <f t="shared" si="0"/>
        <v>12</v>
      </c>
      <c r="R44" s="185">
        <f>IF(基本信息!$C$4&lt;&gt;"B","",Q44-N44)</f>
        <v>-57.46</v>
      </c>
      <c r="S44" s="194">
        <f>IF(基本信息!$C$4&lt;&gt;"B","",IF(N44=0,0,ROUND(R44/ABS(N44),4)))</f>
        <v>-0.8272</v>
      </c>
      <c r="T44" s="195"/>
      <c r="U44" s="152" t="s">
        <v>392</v>
      </c>
    </row>
    <row r="45" ht="21" customHeight="1" spans="1:21">
      <c r="A45" s="170">
        <f t="shared" si="4"/>
        <v>41</v>
      </c>
      <c r="B45" s="171" t="s">
        <v>469</v>
      </c>
      <c r="C45" s="172" t="s">
        <v>400</v>
      </c>
      <c r="D45" s="173" t="s">
        <v>413</v>
      </c>
      <c r="E45" s="276" t="s">
        <v>400</v>
      </c>
      <c r="F45" s="277" t="s">
        <v>468</v>
      </c>
      <c r="G45" s="174" t="s">
        <v>401</v>
      </c>
      <c r="H45" s="173" t="s">
        <v>416</v>
      </c>
      <c r="I45" s="173" t="s">
        <v>398</v>
      </c>
      <c r="J45" s="278">
        <v>1</v>
      </c>
      <c r="K45" s="184">
        <v>41975</v>
      </c>
      <c r="L45" s="184">
        <v>41975</v>
      </c>
      <c r="M45" s="185">
        <v>9862.97</v>
      </c>
      <c r="N45" s="186">
        <v>295.89</v>
      </c>
      <c r="O45" s="187">
        <v>12</v>
      </c>
      <c r="P45" s="185"/>
      <c r="Q45" s="185">
        <f t="shared" si="0"/>
        <v>12</v>
      </c>
      <c r="R45" s="185">
        <f>IF(基本信息!$C$4&lt;&gt;"B","",Q45-N45)</f>
        <v>-283.89</v>
      </c>
      <c r="S45" s="194">
        <f>IF(基本信息!$C$4&lt;&gt;"B","",IF(N45=0,0,ROUND(R45/ABS(N45),4)))</f>
        <v>-0.9594</v>
      </c>
      <c r="T45" s="195"/>
      <c r="U45" s="152" t="s">
        <v>392</v>
      </c>
    </row>
    <row r="46" ht="21" customHeight="1" spans="1:21">
      <c r="A46" s="170">
        <f t="shared" si="4"/>
        <v>42</v>
      </c>
      <c r="B46" s="171" t="s">
        <v>470</v>
      </c>
      <c r="C46" s="172" t="s">
        <v>400</v>
      </c>
      <c r="D46" s="173" t="s">
        <v>424</v>
      </c>
      <c r="E46" s="276" t="str">
        <f t="shared" ref="E46:E64" si="5">C46</f>
        <v>二次群光终端机</v>
      </c>
      <c r="F46" s="277" t="s">
        <v>421</v>
      </c>
      <c r="G46" s="174" t="str">
        <f t="shared" ref="G46:G64" si="6">D46</f>
        <v>GD/MF8HS-3D</v>
      </c>
      <c r="H46" s="173" t="s">
        <v>425</v>
      </c>
      <c r="I46" s="173" t="s">
        <v>398</v>
      </c>
      <c r="J46" s="278">
        <v>1</v>
      </c>
      <c r="K46" s="184">
        <v>37710</v>
      </c>
      <c r="L46" s="184">
        <v>37710</v>
      </c>
      <c r="M46" s="185">
        <v>2383.46</v>
      </c>
      <c r="N46" s="186">
        <v>0</v>
      </c>
      <c r="O46" s="187">
        <v>10</v>
      </c>
      <c r="P46" s="185"/>
      <c r="Q46" s="185">
        <f t="shared" si="0"/>
        <v>10</v>
      </c>
      <c r="R46" s="185">
        <f>IF(基本信息!$C$4&lt;&gt;"B","",Q46-N46)</f>
        <v>10</v>
      </c>
      <c r="S46" s="194">
        <f>IF(基本信息!$C$4&lt;&gt;"B","",IF(N46=0,0,ROUND(R46/ABS(N46),4)))</f>
        <v>0</v>
      </c>
      <c r="T46" s="195"/>
      <c r="U46" s="152" t="s">
        <v>392</v>
      </c>
    </row>
    <row r="47" ht="21" customHeight="1" spans="1:21">
      <c r="A47" s="170">
        <f t="shared" si="4"/>
        <v>43</v>
      </c>
      <c r="B47" s="171" t="s">
        <v>471</v>
      </c>
      <c r="C47" s="172" t="s">
        <v>400</v>
      </c>
      <c r="D47" s="173" t="s">
        <v>424</v>
      </c>
      <c r="E47" s="276" t="str">
        <f t="shared" si="5"/>
        <v>二次群光终端机</v>
      </c>
      <c r="F47" s="277" t="s">
        <v>421</v>
      </c>
      <c r="G47" s="174" t="str">
        <f t="shared" si="6"/>
        <v>GD/MF8HS-3D</v>
      </c>
      <c r="H47" s="173"/>
      <c r="I47" s="173" t="s">
        <v>398</v>
      </c>
      <c r="J47" s="278">
        <v>1</v>
      </c>
      <c r="K47" s="184">
        <v>37710</v>
      </c>
      <c r="L47" s="184">
        <v>37710</v>
      </c>
      <c r="M47" s="185">
        <v>2383.46</v>
      </c>
      <c r="N47" s="186">
        <v>0</v>
      </c>
      <c r="O47" s="187">
        <v>10</v>
      </c>
      <c r="P47" s="185"/>
      <c r="Q47" s="185">
        <f t="shared" si="0"/>
        <v>10</v>
      </c>
      <c r="R47" s="185">
        <f>IF(基本信息!$C$4&lt;&gt;"B","",Q47-N47)</f>
        <v>10</v>
      </c>
      <c r="S47" s="194">
        <f>IF(基本信息!$C$4&lt;&gt;"B","",IF(N47=0,0,ROUND(R47/ABS(N47),4)))</f>
        <v>0</v>
      </c>
      <c r="T47" s="195"/>
      <c r="U47" s="152" t="s">
        <v>392</v>
      </c>
    </row>
    <row r="48" ht="21" customHeight="1" spans="1:21">
      <c r="A48" s="170">
        <f t="shared" si="4"/>
        <v>44</v>
      </c>
      <c r="B48" s="171" t="s">
        <v>472</v>
      </c>
      <c r="C48" s="172" t="s">
        <v>400</v>
      </c>
      <c r="D48" s="173" t="s">
        <v>424</v>
      </c>
      <c r="E48" s="276" t="str">
        <f t="shared" si="5"/>
        <v>二次群光终端机</v>
      </c>
      <c r="F48" s="277" t="s">
        <v>421</v>
      </c>
      <c r="G48" s="174" t="str">
        <f t="shared" si="6"/>
        <v>GD/MF8HS-3D</v>
      </c>
      <c r="H48" s="173" t="s">
        <v>425</v>
      </c>
      <c r="I48" s="173" t="s">
        <v>398</v>
      </c>
      <c r="J48" s="278">
        <v>1</v>
      </c>
      <c r="K48" s="184">
        <v>37710</v>
      </c>
      <c r="L48" s="184">
        <v>37710</v>
      </c>
      <c r="M48" s="185">
        <v>2383.46</v>
      </c>
      <c r="N48" s="186">
        <v>0</v>
      </c>
      <c r="O48" s="187">
        <v>10</v>
      </c>
      <c r="P48" s="185"/>
      <c r="Q48" s="185">
        <f t="shared" si="0"/>
        <v>10</v>
      </c>
      <c r="R48" s="185">
        <f>IF(基本信息!$C$4&lt;&gt;"B","",Q48-N48)</f>
        <v>10</v>
      </c>
      <c r="S48" s="194">
        <f>IF(基本信息!$C$4&lt;&gt;"B","",IF(N48=0,0,ROUND(R48/ABS(N48),4)))</f>
        <v>0</v>
      </c>
      <c r="T48" s="195"/>
      <c r="U48" s="152" t="s">
        <v>392</v>
      </c>
    </row>
    <row r="49" ht="21" customHeight="1" spans="1:21">
      <c r="A49" s="170">
        <f t="shared" si="4"/>
        <v>45</v>
      </c>
      <c r="B49" s="171" t="s">
        <v>473</v>
      </c>
      <c r="C49" s="172" t="s">
        <v>400</v>
      </c>
      <c r="D49" s="173" t="s">
        <v>424</v>
      </c>
      <c r="E49" s="276" t="str">
        <f t="shared" si="5"/>
        <v>二次群光终端机</v>
      </c>
      <c r="F49" s="277" t="s">
        <v>421</v>
      </c>
      <c r="G49" s="174" t="str">
        <f t="shared" si="6"/>
        <v>GD/MF8HS-3D</v>
      </c>
      <c r="H49" s="173" t="s">
        <v>425</v>
      </c>
      <c r="I49" s="173" t="s">
        <v>398</v>
      </c>
      <c r="J49" s="278">
        <v>1</v>
      </c>
      <c r="K49" s="184">
        <v>37710</v>
      </c>
      <c r="L49" s="184">
        <v>37710</v>
      </c>
      <c r="M49" s="185">
        <v>2383.46</v>
      </c>
      <c r="N49" s="186">
        <v>0</v>
      </c>
      <c r="O49" s="187">
        <v>10</v>
      </c>
      <c r="P49" s="185"/>
      <c r="Q49" s="185">
        <f t="shared" si="0"/>
        <v>10</v>
      </c>
      <c r="R49" s="185">
        <f>IF(基本信息!$C$4&lt;&gt;"B","",Q49-N49)</f>
        <v>10</v>
      </c>
      <c r="S49" s="194">
        <f>IF(基本信息!$C$4&lt;&gt;"B","",IF(N49=0,0,ROUND(R49/ABS(N49),4)))</f>
        <v>0</v>
      </c>
      <c r="T49" s="195"/>
      <c r="U49" s="152" t="s">
        <v>392</v>
      </c>
    </row>
    <row r="50" ht="21" customHeight="1" spans="1:21">
      <c r="A50" s="170">
        <f t="shared" si="4"/>
        <v>46</v>
      </c>
      <c r="B50" s="171" t="s">
        <v>474</v>
      </c>
      <c r="C50" s="172" t="s">
        <v>400</v>
      </c>
      <c r="D50" s="173" t="s">
        <v>424</v>
      </c>
      <c r="E50" s="276" t="str">
        <f t="shared" si="5"/>
        <v>二次群光终端机</v>
      </c>
      <c r="F50" s="277" t="s">
        <v>421</v>
      </c>
      <c r="G50" s="174" t="str">
        <f t="shared" si="6"/>
        <v>GD/MF8HS-3D</v>
      </c>
      <c r="H50" s="173" t="s">
        <v>425</v>
      </c>
      <c r="I50" s="173" t="s">
        <v>398</v>
      </c>
      <c r="J50" s="278">
        <v>1</v>
      </c>
      <c r="K50" s="184">
        <v>37710</v>
      </c>
      <c r="L50" s="184">
        <v>37710</v>
      </c>
      <c r="M50" s="185">
        <v>2383.46</v>
      </c>
      <c r="N50" s="186">
        <v>0</v>
      </c>
      <c r="O50" s="187">
        <v>10</v>
      </c>
      <c r="P50" s="185"/>
      <c r="Q50" s="185">
        <f t="shared" si="0"/>
        <v>10</v>
      </c>
      <c r="R50" s="185">
        <f>IF(基本信息!$C$4&lt;&gt;"B","",Q50-N50)</f>
        <v>10</v>
      </c>
      <c r="S50" s="194">
        <f>IF(基本信息!$C$4&lt;&gt;"B","",IF(N50=0,0,ROUND(R50/ABS(N50),4)))</f>
        <v>0</v>
      </c>
      <c r="T50" s="195"/>
      <c r="U50" s="152" t="s">
        <v>392</v>
      </c>
    </row>
    <row r="51" ht="21" customHeight="1" spans="1:21">
      <c r="A51" s="170">
        <f t="shared" si="4"/>
        <v>47</v>
      </c>
      <c r="B51" s="171" t="s">
        <v>475</v>
      </c>
      <c r="C51" s="172" t="s">
        <v>400</v>
      </c>
      <c r="D51" s="173" t="s">
        <v>424</v>
      </c>
      <c r="E51" s="276" t="str">
        <f t="shared" si="5"/>
        <v>二次群光终端机</v>
      </c>
      <c r="F51" s="277" t="s">
        <v>421</v>
      </c>
      <c r="G51" s="174" t="str">
        <f t="shared" si="6"/>
        <v>GD/MF8HS-3D</v>
      </c>
      <c r="H51" s="173" t="s">
        <v>425</v>
      </c>
      <c r="I51" s="173" t="s">
        <v>398</v>
      </c>
      <c r="J51" s="278">
        <v>1</v>
      </c>
      <c r="K51" s="184">
        <v>37710</v>
      </c>
      <c r="L51" s="184">
        <v>37710</v>
      </c>
      <c r="M51" s="185">
        <v>2383.46</v>
      </c>
      <c r="N51" s="186">
        <v>0</v>
      </c>
      <c r="O51" s="187">
        <v>10</v>
      </c>
      <c r="P51" s="185"/>
      <c r="Q51" s="185">
        <f t="shared" si="0"/>
        <v>10</v>
      </c>
      <c r="R51" s="185">
        <f>IF(基本信息!$C$4&lt;&gt;"B","",Q51-N51)</f>
        <v>10</v>
      </c>
      <c r="S51" s="194">
        <f>IF(基本信息!$C$4&lt;&gt;"B","",IF(N51=0,0,ROUND(R51/ABS(N51),4)))</f>
        <v>0</v>
      </c>
      <c r="T51" s="195"/>
      <c r="U51" s="152" t="s">
        <v>392</v>
      </c>
    </row>
    <row r="52" ht="21" customHeight="1" spans="1:21">
      <c r="A52" s="170">
        <f t="shared" si="4"/>
        <v>48</v>
      </c>
      <c r="B52" s="171" t="s">
        <v>476</v>
      </c>
      <c r="C52" s="172" t="s">
        <v>400</v>
      </c>
      <c r="D52" s="173" t="s">
        <v>424</v>
      </c>
      <c r="E52" s="276" t="str">
        <f t="shared" si="5"/>
        <v>二次群光终端机</v>
      </c>
      <c r="F52" s="277" t="s">
        <v>421</v>
      </c>
      <c r="G52" s="174" t="str">
        <f t="shared" si="6"/>
        <v>GD/MF8HS-3D</v>
      </c>
      <c r="H52" s="173" t="s">
        <v>425</v>
      </c>
      <c r="I52" s="173" t="s">
        <v>398</v>
      </c>
      <c r="J52" s="278">
        <v>1</v>
      </c>
      <c r="K52" s="184">
        <v>37710</v>
      </c>
      <c r="L52" s="184">
        <v>37710</v>
      </c>
      <c r="M52" s="185">
        <v>2383.46</v>
      </c>
      <c r="N52" s="186">
        <v>0</v>
      </c>
      <c r="O52" s="187">
        <v>10</v>
      </c>
      <c r="P52" s="185"/>
      <c r="Q52" s="185">
        <f t="shared" si="0"/>
        <v>10</v>
      </c>
      <c r="R52" s="185">
        <f>IF(基本信息!$C$4&lt;&gt;"B","",Q52-N52)</f>
        <v>10</v>
      </c>
      <c r="S52" s="194">
        <f>IF(基本信息!$C$4&lt;&gt;"B","",IF(N52=0,0,ROUND(R52/ABS(N52),4)))</f>
        <v>0</v>
      </c>
      <c r="T52" s="195"/>
      <c r="U52" s="152" t="s">
        <v>392</v>
      </c>
    </row>
    <row r="53" ht="21" customHeight="1" spans="1:21">
      <c r="A53" s="170">
        <f t="shared" si="4"/>
        <v>49</v>
      </c>
      <c r="B53" s="171" t="s">
        <v>477</v>
      </c>
      <c r="C53" s="172" t="s">
        <v>400</v>
      </c>
      <c r="D53" s="173" t="s">
        <v>424</v>
      </c>
      <c r="E53" s="276" t="str">
        <f t="shared" si="5"/>
        <v>二次群光终端机</v>
      </c>
      <c r="F53" s="277" t="s">
        <v>421</v>
      </c>
      <c r="G53" s="174" t="str">
        <f t="shared" si="6"/>
        <v>GD/MF8HS-3D</v>
      </c>
      <c r="H53" s="173" t="s">
        <v>425</v>
      </c>
      <c r="I53" s="173" t="s">
        <v>398</v>
      </c>
      <c r="J53" s="278">
        <v>1</v>
      </c>
      <c r="K53" s="184">
        <v>37710</v>
      </c>
      <c r="L53" s="184">
        <v>37710</v>
      </c>
      <c r="M53" s="185">
        <v>2383.46</v>
      </c>
      <c r="N53" s="186">
        <v>0</v>
      </c>
      <c r="O53" s="187">
        <v>10</v>
      </c>
      <c r="P53" s="185"/>
      <c r="Q53" s="185">
        <f t="shared" si="0"/>
        <v>10</v>
      </c>
      <c r="R53" s="185">
        <f>IF(基本信息!$C$4&lt;&gt;"B","",Q53-N53)</f>
        <v>10</v>
      </c>
      <c r="S53" s="194">
        <f>IF(基本信息!$C$4&lt;&gt;"B","",IF(N53=0,0,ROUND(R53/ABS(N53),4)))</f>
        <v>0</v>
      </c>
      <c r="T53" s="195"/>
      <c r="U53" s="152" t="s">
        <v>392</v>
      </c>
    </row>
    <row r="54" ht="21" customHeight="1" spans="1:21">
      <c r="A54" s="170">
        <f t="shared" si="4"/>
        <v>50</v>
      </c>
      <c r="B54" s="171" t="s">
        <v>478</v>
      </c>
      <c r="C54" s="172" t="s">
        <v>400</v>
      </c>
      <c r="D54" s="173" t="s">
        <v>424</v>
      </c>
      <c r="E54" s="276" t="str">
        <f t="shared" si="5"/>
        <v>二次群光终端机</v>
      </c>
      <c r="F54" s="277" t="s">
        <v>421</v>
      </c>
      <c r="G54" s="174" t="str">
        <f t="shared" si="6"/>
        <v>GD/MF8HS-3D</v>
      </c>
      <c r="H54" s="173" t="s">
        <v>425</v>
      </c>
      <c r="I54" s="173" t="s">
        <v>398</v>
      </c>
      <c r="J54" s="278">
        <v>1</v>
      </c>
      <c r="K54" s="184">
        <v>37710</v>
      </c>
      <c r="L54" s="184">
        <v>37710</v>
      </c>
      <c r="M54" s="185">
        <v>2383.46</v>
      </c>
      <c r="N54" s="186">
        <v>0</v>
      </c>
      <c r="O54" s="187">
        <v>10</v>
      </c>
      <c r="P54" s="185"/>
      <c r="Q54" s="185">
        <f t="shared" si="0"/>
        <v>10</v>
      </c>
      <c r="R54" s="185">
        <f>IF(基本信息!$C$4&lt;&gt;"B","",Q54-N54)</f>
        <v>10</v>
      </c>
      <c r="S54" s="194">
        <f>IF(基本信息!$C$4&lt;&gt;"B","",IF(N54=0,0,ROUND(R54/ABS(N54),4)))</f>
        <v>0</v>
      </c>
      <c r="T54" s="195"/>
      <c r="U54" s="152" t="s">
        <v>392</v>
      </c>
    </row>
    <row r="55" ht="21" customHeight="1" spans="1:21">
      <c r="A55" s="170">
        <f t="shared" si="4"/>
        <v>51</v>
      </c>
      <c r="B55" s="171" t="s">
        <v>479</v>
      </c>
      <c r="C55" s="172" t="s">
        <v>400</v>
      </c>
      <c r="D55" s="173" t="s">
        <v>424</v>
      </c>
      <c r="E55" s="276" t="str">
        <f t="shared" si="5"/>
        <v>二次群光终端机</v>
      </c>
      <c r="F55" s="277" t="s">
        <v>421</v>
      </c>
      <c r="G55" s="174" t="str">
        <f t="shared" si="6"/>
        <v>GD/MF8HS-3D</v>
      </c>
      <c r="H55" s="173" t="s">
        <v>425</v>
      </c>
      <c r="I55" s="173" t="s">
        <v>398</v>
      </c>
      <c r="J55" s="278">
        <v>1</v>
      </c>
      <c r="K55" s="184">
        <v>37710</v>
      </c>
      <c r="L55" s="184">
        <v>37710</v>
      </c>
      <c r="M55" s="185">
        <v>2383.46</v>
      </c>
      <c r="N55" s="186">
        <v>0</v>
      </c>
      <c r="O55" s="187">
        <v>10</v>
      </c>
      <c r="P55" s="185"/>
      <c r="Q55" s="185">
        <f t="shared" si="0"/>
        <v>10</v>
      </c>
      <c r="R55" s="185">
        <f>IF(基本信息!$C$4&lt;&gt;"B","",Q55-N55)</f>
        <v>10</v>
      </c>
      <c r="S55" s="194">
        <f>IF(基本信息!$C$4&lt;&gt;"B","",IF(N55=0,0,ROUND(R55/ABS(N55),4)))</f>
        <v>0</v>
      </c>
      <c r="T55" s="195"/>
      <c r="U55" s="152" t="s">
        <v>392</v>
      </c>
    </row>
    <row r="56" ht="21" customHeight="1" spans="1:21">
      <c r="A56" s="170">
        <f t="shared" si="4"/>
        <v>52</v>
      </c>
      <c r="B56" s="171" t="s">
        <v>480</v>
      </c>
      <c r="C56" s="172" t="s">
        <v>400</v>
      </c>
      <c r="D56" s="173" t="s">
        <v>424</v>
      </c>
      <c r="E56" s="276" t="str">
        <f t="shared" si="5"/>
        <v>二次群光终端机</v>
      </c>
      <c r="F56" s="277" t="s">
        <v>421</v>
      </c>
      <c r="G56" s="174" t="str">
        <f t="shared" si="6"/>
        <v>GD/MF8HS-3D</v>
      </c>
      <c r="H56" s="173" t="s">
        <v>425</v>
      </c>
      <c r="I56" s="173" t="s">
        <v>398</v>
      </c>
      <c r="J56" s="278">
        <v>1</v>
      </c>
      <c r="K56" s="184">
        <v>37710</v>
      </c>
      <c r="L56" s="184">
        <v>37710</v>
      </c>
      <c r="M56" s="185">
        <v>2383.46</v>
      </c>
      <c r="N56" s="186">
        <v>0</v>
      </c>
      <c r="O56" s="187">
        <v>10</v>
      </c>
      <c r="P56" s="185"/>
      <c r="Q56" s="185">
        <f t="shared" si="0"/>
        <v>10</v>
      </c>
      <c r="R56" s="185">
        <f>IF(基本信息!$C$4&lt;&gt;"B","",Q56-N56)</f>
        <v>10</v>
      </c>
      <c r="S56" s="194">
        <f>IF(基本信息!$C$4&lt;&gt;"B","",IF(N56=0,0,ROUND(R56/ABS(N56),4)))</f>
        <v>0</v>
      </c>
      <c r="T56" s="195"/>
      <c r="U56" s="152" t="s">
        <v>392</v>
      </c>
    </row>
    <row r="57" ht="21" customHeight="1" spans="1:21">
      <c r="A57" s="170">
        <f t="shared" si="4"/>
        <v>53</v>
      </c>
      <c r="B57" s="171" t="s">
        <v>481</v>
      </c>
      <c r="C57" s="172" t="s">
        <v>400</v>
      </c>
      <c r="D57" s="173" t="s">
        <v>424</v>
      </c>
      <c r="E57" s="276" t="str">
        <f t="shared" si="5"/>
        <v>二次群光终端机</v>
      </c>
      <c r="F57" s="277" t="s">
        <v>421</v>
      </c>
      <c r="G57" s="174" t="str">
        <f t="shared" si="6"/>
        <v>GD/MF8HS-3D</v>
      </c>
      <c r="H57" s="173" t="s">
        <v>425</v>
      </c>
      <c r="I57" s="173" t="s">
        <v>398</v>
      </c>
      <c r="J57" s="278">
        <v>1</v>
      </c>
      <c r="K57" s="184">
        <v>37710</v>
      </c>
      <c r="L57" s="184">
        <v>37710</v>
      </c>
      <c r="M57" s="185">
        <v>2383.46</v>
      </c>
      <c r="N57" s="186">
        <v>0</v>
      </c>
      <c r="O57" s="187">
        <v>10</v>
      </c>
      <c r="P57" s="185"/>
      <c r="Q57" s="185">
        <f t="shared" si="0"/>
        <v>10</v>
      </c>
      <c r="R57" s="185">
        <f>IF(基本信息!$C$4&lt;&gt;"B","",Q57-N57)</f>
        <v>10</v>
      </c>
      <c r="S57" s="194">
        <f>IF(基本信息!$C$4&lt;&gt;"B","",IF(N57=0,0,ROUND(R57/ABS(N57),4)))</f>
        <v>0</v>
      </c>
      <c r="T57" s="195"/>
      <c r="U57" s="152" t="s">
        <v>392</v>
      </c>
    </row>
    <row r="58" ht="21" customHeight="1" spans="1:21">
      <c r="A58" s="170">
        <f t="shared" si="4"/>
        <v>54</v>
      </c>
      <c r="B58" s="171" t="s">
        <v>482</v>
      </c>
      <c r="C58" s="172" t="s">
        <v>400</v>
      </c>
      <c r="D58" s="173" t="s">
        <v>424</v>
      </c>
      <c r="E58" s="276" t="str">
        <f t="shared" si="5"/>
        <v>二次群光终端机</v>
      </c>
      <c r="F58" s="277" t="s">
        <v>421</v>
      </c>
      <c r="G58" s="174" t="str">
        <f t="shared" si="6"/>
        <v>GD/MF8HS-3D</v>
      </c>
      <c r="H58" s="173" t="s">
        <v>425</v>
      </c>
      <c r="I58" s="173" t="s">
        <v>398</v>
      </c>
      <c r="J58" s="278">
        <v>1</v>
      </c>
      <c r="K58" s="184">
        <v>37710</v>
      </c>
      <c r="L58" s="184">
        <v>37710</v>
      </c>
      <c r="M58" s="185">
        <v>2383.46</v>
      </c>
      <c r="N58" s="186">
        <v>0</v>
      </c>
      <c r="O58" s="187">
        <v>10</v>
      </c>
      <c r="P58" s="185"/>
      <c r="Q58" s="185">
        <f t="shared" si="0"/>
        <v>10</v>
      </c>
      <c r="R58" s="185">
        <f>IF(基本信息!$C$4&lt;&gt;"B","",Q58-N58)</f>
        <v>10</v>
      </c>
      <c r="S58" s="194">
        <f>IF(基本信息!$C$4&lt;&gt;"B","",IF(N58=0,0,ROUND(R58/ABS(N58),4)))</f>
        <v>0</v>
      </c>
      <c r="T58" s="195"/>
      <c r="U58" s="152" t="s">
        <v>392</v>
      </c>
    </row>
    <row r="59" ht="21" customHeight="1" spans="1:21">
      <c r="A59" s="170">
        <f t="shared" si="4"/>
        <v>55</v>
      </c>
      <c r="B59" s="171" t="s">
        <v>483</v>
      </c>
      <c r="C59" s="172" t="s">
        <v>400</v>
      </c>
      <c r="D59" s="173" t="s">
        <v>424</v>
      </c>
      <c r="E59" s="276" t="str">
        <f t="shared" si="5"/>
        <v>二次群光终端机</v>
      </c>
      <c r="F59" s="277" t="s">
        <v>421</v>
      </c>
      <c r="G59" s="174" t="str">
        <f t="shared" si="6"/>
        <v>GD/MF8HS-3D</v>
      </c>
      <c r="H59" s="173" t="s">
        <v>425</v>
      </c>
      <c r="I59" s="173" t="s">
        <v>398</v>
      </c>
      <c r="J59" s="278">
        <v>1</v>
      </c>
      <c r="K59" s="184">
        <v>37710</v>
      </c>
      <c r="L59" s="184">
        <v>37710</v>
      </c>
      <c r="M59" s="185">
        <v>2383.46</v>
      </c>
      <c r="N59" s="186">
        <v>0</v>
      </c>
      <c r="O59" s="187">
        <v>10</v>
      </c>
      <c r="P59" s="185"/>
      <c r="Q59" s="185">
        <f t="shared" si="0"/>
        <v>10</v>
      </c>
      <c r="R59" s="185">
        <f>IF(基本信息!$C$4&lt;&gt;"B","",Q59-N59)</f>
        <v>10</v>
      </c>
      <c r="S59" s="194">
        <f>IF(基本信息!$C$4&lt;&gt;"B","",IF(N59=0,0,ROUND(R59/ABS(N59),4)))</f>
        <v>0</v>
      </c>
      <c r="T59" s="195"/>
      <c r="U59" s="152" t="s">
        <v>392</v>
      </c>
    </row>
    <row r="60" ht="21" customHeight="1" spans="1:21">
      <c r="A60" s="170">
        <f t="shared" si="4"/>
        <v>56</v>
      </c>
      <c r="B60" s="171" t="s">
        <v>484</v>
      </c>
      <c r="C60" s="172" t="s">
        <v>400</v>
      </c>
      <c r="D60" s="173" t="s">
        <v>424</v>
      </c>
      <c r="E60" s="276" t="str">
        <f t="shared" si="5"/>
        <v>二次群光终端机</v>
      </c>
      <c r="F60" s="277" t="s">
        <v>421</v>
      </c>
      <c r="G60" s="174" t="str">
        <f t="shared" si="6"/>
        <v>GD/MF8HS-3D</v>
      </c>
      <c r="H60" s="173" t="s">
        <v>425</v>
      </c>
      <c r="I60" s="173" t="s">
        <v>398</v>
      </c>
      <c r="J60" s="278">
        <v>1</v>
      </c>
      <c r="K60" s="184">
        <v>37710</v>
      </c>
      <c r="L60" s="184">
        <v>37710</v>
      </c>
      <c r="M60" s="185">
        <v>2383.46</v>
      </c>
      <c r="N60" s="186">
        <v>0</v>
      </c>
      <c r="O60" s="187">
        <v>10</v>
      </c>
      <c r="P60" s="185"/>
      <c r="Q60" s="185">
        <f t="shared" si="0"/>
        <v>10</v>
      </c>
      <c r="R60" s="185">
        <f>IF(基本信息!$C$4&lt;&gt;"B","",Q60-N60)</f>
        <v>10</v>
      </c>
      <c r="S60" s="194">
        <f>IF(基本信息!$C$4&lt;&gt;"B","",IF(N60=0,0,ROUND(R60/ABS(N60),4)))</f>
        <v>0</v>
      </c>
      <c r="T60" s="195"/>
      <c r="U60" s="152" t="s">
        <v>392</v>
      </c>
    </row>
    <row r="61" ht="21" customHeight="1" spans="1:21">
      <c r="A61" s="170">
        <f t="shared" si="4"/>
        <v>57</v>
      </c>
      <c r="B61" s="171" t="s">
        <v>485</v>
      </c>
      <c r="C61" s="172" t="s">
        <v>400</v>
      </c>
      <c r="D61" s="173" t="s">
        <v>424</v>
      </c>
      <c r="E61" s="276" t="str">
        <f t="shared" si="5"/>
        <v>二次群光终端机</v>
      </c>
      <c r="F61" s="277" t="s">
        <v>421</v>
      </c>
      <c r="G61" s="174" t="str">
        <f t="shared" si="6"/>
        <v>GD/MF8HS-3D</v>
      </c>
      <c r="H61" s="173" t="s">
        <v>425</v>
      </c>
      <c r="I61" s="173" t="s">
        <v>398</v>
      </c>
      <c r="J61" s="278">
        <v>1</v>
      </c>
      <c r="K61" s="184">
        <v>37710</v>
      </c>
      <c r="L61" s="184">
        <v>37710</v>
      </c>
      <c r="M61" s="185">
        <v>2383.46</v>
      </c>
      <c r="N61" s="186">
        <v>0</v>
      </c>
      <c r="O61" s="187">
        <v>10</v>
      </c>
      <c r="P61" s="185"/>
      <c r="Q61" s="185">
        <f t="shared" si="0"/>
        <v>10</v>
      </c>
      <c r="R61" s="185">
        <f>IF(基本信息!$C$4&lt;&gt;"B","",Q61-N61)</f>
        <v>10</v>
      </c>
      <c r="S61" s="194">
        <f>IF(基本信息!$C$4&lt;&gt;"B","",IF(N61=0,0,ROUND(R61/ABS(N61),4)))</f>
        <v>0</v>
      </c>
      <c r="T61" s="195"/>
      <c r="U61" s="152" t="s">
        <v>392</v>
      </c>
    </row>
    <row r="62" ht="21" customHeight="1" spans="1:21">
      <c r="A62" s="170">
        <f t="shared" si="4"/>
        <v>58</v>
      </c>
      <c r="B62" s="171" t="s">
        <v>486</v>
      </c>
      <c r="C62" s="172" t="s">
        <v>400</v>
      </c>
      <c r="D62" s="173" t="s">
        <v>424</v>
      </c>
      <c r="E62" s="276" t="str">
        <f t="shared" si="5"/>
        <v>二次群光终端机</v>
      </c>
      <c r="F62" s="277" t="s">
        <v>421</v>
      </c>
      <c r="G62" s="174" t="str">
        <f t="shared" si="6"/>
        <v>GD/MF8HS-3D</v>
      </c>
      <c r="H62" s="173" t="s">
        <v>425</v>
      </c>
      <c r="I62" s="173" t="s">
        <v>398</v>
      </c>
      <c r="J62" s="278">
        <v>1</v>
      </c>
      <c r="K62" s="184">
        <v>37710</v>
      </c>
      <c r="L62" s="184">
        <v>37710</v>
      </c>
      <c r="M62" s="185">
        <v>2383.46</v>
      </c>
      <c r="N62" s="186">
        <v>0</v>
      </c>
      <c r="O62" s="187">
        <v>10</v>
      </c>
      <c r="P62" s="185"/>
      <c r="Q62" s="185">
        <f t="shared" si="0"/>
        <v>10</v>
      </c>
      <c r="R62" s="185">
        <f>IF(基本信息!$C$4&lt;&gt;"B","",Q62-N62)</f>
        <v>10</v>
      </c>
      <c r="S62" s="194">
        <f>IF(基本信息!$C$4&lt;&gt;"B","",IF(N62=0,0,ROUND(R62/ABS(N62),4)))</f>
        <v>0</v>
      </c>
      <c r="T62" s="195"/>
      <c r="U62" s="152" t="s">
        <v>392</v>
      </c>
    </row>
    <row r="63" ht="21" customHeight="1" spans="1:21">
      <c r="A63" s="170">
        <f t="shared" si="4"/>
        <v>59</v>
      </c>
      <c r="B63" s="171" t="s">
        <v>487</v>
      </c>
      <c r="C63" s="172" t="s">
        <v>400</v>
      </c>
      <c r="D63" s="173" t="s">
        <v>424</v>
      </c>
      <c r="E63" s="276" t="str">
        <f t="shared" si="5"/>
        <v>二次群光终端机</v>
      </c>
      <c r="F63" s="277" t="s">
        <v>421</v>
      </c>
      <c r="G63" s="174" t="str">
        <f t="shared" si="6"/>
        <v>GD/MF8HS-3D</v>
      </c>
      <c r="H63" s="173" t="s">
        <v>425</v>
      </c>
      <c r="I63" s="173" t="s">
        <v>398</v>
      </c>
      <c r="J63" s="278">
        <v>1</v>
      </c>
      <c r="K63" s="184">
        <v>37710</v>
      </c>
      <c r="L63" s="184">
        <v>37710</v>
      </c>
      <c r="M63" s="185">
        <v>2383.46</v>
      </c>
      <c r="N63" s="186">
        <v>0</v>
      </c>
      <c r="O63" s="187">
        <v>10</v>
      </c>
      <c r="P63" s="185"/>
      <c r="Q63" s="185">
        <f t="shared" si="0"/>
        <v>10</v>
      </c>
      <c r="R63" s="185">
        <f>IF(基本信息!$C$4&lt;&gt;"B","",Q63-N63)</f>
        <v>10</v>
      </c>
      <c r="S63" s="194">
        <f>IF(基本信息!$C$4&lt;&gt;"B","",IF(N63=0,0,ROUND(R63/ABS(N63),4)))</f>
        <v>0</v>
      </c>
      <c r="T63" s="195"/>
      <c r="U63" s="152" t="s">
        <v>392</v>
      </c>
    </row>
    <row r="64" ht="21" customHeight="1" spans="1:21">
      <c r="A64" s="170">
        <f t="shared" si="4"/>
        <v>60</v>
      </c>
      <c r="B64" s="171" t="s">
        <v>488</v>
      </c>
      <c r="C64" s="172" t="s">
        <v>400</v>
      </c>
      <c r="D64" s="173" t="s">
        <v>424</v>
      </c>
      <c r="E64" s="276" t="str">
        <f t="shared" si="5"/>
        <v>二次群光终端机</v>
      </c>
      <c r="F64" s="277" t="s">
        <v>421</v>
      </c>
      <c r="G64" s="174" t="str">
        <f t="shared" si="6"/>
        <v>GD/MF8HS-3D</v>
      </c>
      <c r="H64" s="173" t="s">
        <v>425</v>
      </c>
      <c r="I64" s="173" t="s">
        <v>398</v>
      </c>
      <c r="J64" s="278">
        <v>1</v>
      </c>
      <c r="K64" s="184">
        <v>37710</v>
      </c>
      <c r="L64" s="184">
        <v>37710</v>
      </c>
      <c r="M64" s="185">
        <v>2383.46</v>
      </c>
      <c r="N64" s="186">
        <v>0</v>
      </c>
      <c r="O64" s="187">
        <v>10</v>
      </c>
      <c r="P64" s="185"/>
      <c r="Q64" s="185">
        <f t="shared" si="0"/>
        <v>10</v>
      </c>
      <c r="R64" s="185">
        <f>IF(基本信息!$C$4&lt;&gt;"B","",Q64-N64)</f>
        <v>10</v>
      </c>
      <c r="S64" s="194">
        <f>IF(基本信息!$C$4&lt;&gt;"B","",IF(N64=0,0,ROUND(R64/ABS(N64),4)))</f>
        <v>0</v>
      </c>
      <c r="T64" s="195"/>
      <c r="U64" s="152" t="s">
        <v>392</v>
      </c>
    </row>
    <row r="65" ht="21" customHeight="1" spans="1:21">
      <c r="A65" s="170">
        <f t="shared" si="4"/>
        <v>61</v>
      </c>
      <c r="B65" s="171" t="s">
        <v>489</v>
      </c>
      <c r="C65" s="172" t="s">
        <v>460</v>
      </c>
      <c r="D65" s="173" t="s">
        <v>490</v>
      </c>
      <c r="E65" s="276" t="s">
        <v>460</v>
      </c>
      <c r="F65" s="277" t="s">
        <v>421</v>
      </c>
      <c r="G65" s="174" t="s">
        <v>459</v>
      </c>
      <c r="H65" s="173" t="s">
        <v>491</v>
      </c>
      <c r="I65" s="173" t="s">
        <v>398</v>
      </c>
      <c r="J65" s="278">
        <v>1</v>
      </c>
      <c r="K65" s="184">
        <v>35884</v>
      </c>
      <c r="L65" s="184">
        <v>35884</v>
      </c>
      <c r="M65" s="185">
        <v>173715</v>
      </c>
      <c r="N65" s="186">
        <v>0</v>
      </c>
      <c r="O65" s="187">
        <v>60</v>
      </c>
      <c r="P65" s="185"/>
      <c r="Q65" s="185">
        <f t="shared" si="0"/>
        <v>60</v>
      </c>
      <c r="R65" s="185">
        <f>IF(基本信息!$C$4&lt;&gt;"B","",Q65-N65)</f>
        <v>60</v>
      </c>
      <c r="S65" s="194">
        <f>IF(基本信息!$C$4&lt;&gt;"B","",IF(N65=0,0,ROUND(R65/ABS(N65),4)))</f>
        <v>0</v>
      </c>
      <c r="T65" s="195"/>
      <c r="U65" s="152" t="s">
        <v>392</v>
      </c>
    </row>
    <row r="66" ht="21" customHeight="1" spans="1:21">
      <c r="A66" s="170">
        <f t="shared" si="4"/>
        <v>62</v>
      </c>
      <c r="B66" s="171" t="s">
        <v>492</v>
      </c>
      <c r="C66" s="172" t="s">
        <v>400</v>
      </c>
      <c r="D66" s="173" t="s">
        <v>413</v>
      </c>
      <c r="E66" s="276" t="str">
        <f>C66</f>
        <v>二次群光终端机</v>
      </c>
      <c r="F66" s="277" t="s">
        <v>396</v>
      </c>
      <c r="G66" s="174" t="str">
        <f>D66</f>
        <v>RCMS2801-120FE</v>
      </c>
      <c r="H66" s="173" t="s">
        <v>416</v>
      </c>
      <c r="I66" s="173" t="s">
        <v>398</v>
      </c>
      <c r="J66" s="278">
        <v>1</v>
      </c>
      <c r="K66" s="184">
        <v>41958</v>
      </c>
      <c r="L66" s="184">
        <v>41958</v>
      </c>
      <c r="M66" s="185">
        <v>3073.49</v>
      </c>
      <c r="N66" s="186">
        <v>92.2</v>
      </c>
      <c r="O66" s="187">
        <v>12</v>
      </c>
      <c r="P66" s="185"/>
      <c r="Q66" s="185">
        <f t="shared" si="0"/>
        <v>12</v>
      </c>
      <c r="R66" s="185">
        <f>IF(基本信息!$C$4&lt;&gt;"B","",Q66-N66)</f>
        <v>-80.2</v>
      </c>
      <c r="S66" s="194">
        <f>IF(基本信息!$C$4&lt;&gt;"B","",IF(N66=0,0,ROUND(R66/ABS(N66),4)))</f>
        <v>-0.8698</v>
      </c>
      <c r="T66" s="195"/>
      <c r="U66" s="152" t="s">
        <v>392</v>
      </c>
    </row>
    <row r="67" ht="21" customHeight="1" spans="1:21">
      <c r="A67" s="170">
        <f t="shared" si="4"/>
        <v>63</v>
      </c>
      <c r="B67" s="171" t="s">
        <v>493</v>
      </c>
      <c r="C67" s="172" t="s">
        <v>400</v>
      </c>
      <c r="D67" s="173" t="s">
        <v>413</v>
      </c>
      <c r="E67" s="276" t="s">
        <v>400</v>
      </c>
      <c r="F67" s="277" t="s">
        <v>396</v>
      </c>
      <c r="G67" s="174" t="s">
        <v>401</v>
      </c>
      <c r="H67" s="173" t="s">
        <v>494</v>
      </c>
      <c r="I67" s="173" t="s">
        <v>398</v>
      </c>
      <c r="J67" s="278">
        <v>1</v>
      </c>
      <c r="K67" s="184">
        <v>41496</v>
      </c>
      <c r="L67" s="184">
        <v>41496</v>
      </c>
      <c r="M67" s="185">
        <v>15915.52</v>
      </c>
      <c r="N67" s="186">
        <v>477.47</v>
      </c>
      <c r="O67" s="187">
        <v>12</v>
      </c>
      <c r="P67" s="185"/>
      <c r="Q67" s="185">
        <f t="shared" si="0"/>
        <v>12</v>
      </c>
      <c r="R67" s="185">
        <f>IF(基本信息!$C$4&lt;&gt;"B","",Q67-N67)</f>
        <v>-465.47</v>
      </c>
      <c r="S67" s="194">
        <f>IF(基本信息!$C$4&lt;&gt;"B","",IF(N67=0,0,ROUND(R67/ABS(N67),4)))</f>
        <v>-0.9749</v>
      </c>
      <c r="T67" s="195"/>
      <c r="U67" s="152" t="s">
        <v>392</v>
      </c>
    </row>
    <row r="68" ht="21" customHeight="1" spans="1:21">
      <c r="A68" s="170">
        <f t="shared" si="4"/>
        <v>64</v>
      </c>
      <c r="B68" s="171" t="s">
        <v>495</v>
      </c>
      <c r="C68" s="172" t="s">
        <v>458</v>
      </c>
      <c r="D68" s="173" t="s">
        <v>465</v>
      </c>
      <c r="E68" s="276" t="s">
        <v>460</v>
      </c>
      <c r="F68" s="277" t="s">
        <v>496</v>
      </c>
      <c r="G68" s="174" t="s">
        <v>459</v>
      </c>
      <c r="H68" s="173" t="s">
        <v>462</v>
      </c>
      <c r="I68" s="173" t="s">
        <v>497</v>
      </c>
      <c r="J68" s="278">
        <v>1</v>
      </c>
      <c r="K68" s="184">
        <v>41603</v>
      </c>
      <c r="L68" s="184">
        <v>41603</v>
      </c>
      <c r="M68" s="185">
        <v>13000.5</v>
      </c>
      <c r="N68" s="186">
        <v>390.02</v>
      </c>
      <c r="O68" s="187">
        <v>60</v>
      </c>
      <c r="P68" s="185"/>
      <c r="Q68" s="185">
        <f t="shared" si="0"/>
        <v>60</v>
      </c>
      <c r="R68" s="185">
        <f>IF(基本信息!$C$4&lt;&gt;"B","",Q68-N68)</f>
        <v>-330.02</v>
      </c>
      <c r="S68" s="194">
        <f>IF(基本信息!$C$4&lt;&gt;"B","",IF(N68=0,0,ROUND(R68/ABS(N68),4)))</f>
        <v>-0.8462</v>
      </c>
      <c r="T68" s="195"/>
      <c r="U68" s="152" t="s">
        <v>392</v>
      </c>
    </row>
    <row r="69" ht="21" customHeight="1" spans="1:21">
      <c r="A69" s="170">
        <f t="shared" si="4"/>
        <v>65</v>
      </c>
      <c r="B69" s="171" t="s">
        <v>498</v>
      </c>
      <c r="C69" s="172" t="s">
        <v>458</v>
      </c>
      <c r="D69" s="173" t="s">
        <v>465</v>
      </c>
      <c r="E69" s="276" t="s">
        <v>414</v>
      </c>
      <c r="F69" s="277" t="s">
        <v>496</v>
      </c>
      <c r="G69" s="174" t="s">
        <v>415</v>
      </c>
      <c r="H69" s="173" t="s">
        <v>462</v>
      </c>
      <c r="I69" s="173" t="s">
        <v>497</v>
      </c>
      <c r="J69" s="278">
        <v>1</v>
      </c>
      <c r="K69" s="184">
        <v>41603</v>
      </c>
      <c r="L69" s="184">
        <v>41603</v>
      </c>
      <c r="M69" s="185">
        <v>13000.5</v>
      </c>
      <c r="N69" s="186">
        <v>390.02</v>
      </c>
      <c r="O69" s="187">
        <v>12</v>
      </c>
      <c r="P69" s="185"/>
      <c r="Q69" s="185">
        <f t="shared" ref="Q69:Q132" si="7">J69*O69</f>
        <v>12</v>
      </c>
      <c r="R69" s="185">
        <f>IF(基本信息!$C$4&lt;&gt;"B","",Q69-N69)</f>
        <v>-378.02</v>
      </c>
      <c r="S69" s="194">
        <f>IF(基本信息!$C$4&lt;&gt;"B","",IF(N69=0,0,ROUND(R69/ABS(N69),4)))</f>
        <v>-0.9692</v>
      </c>
      <c r="T69" s="195"/>
      <c r="U69" s="152" t="s">
        <v>392</v>
      </c>
    </row>
    <row r="70" ht="21" customHeight="1" spans="1:21">
      <c r="A70" s="170">
        <f t="shared" si="4"/>
        <v>66</v>
      </c>
      <c r="B70" s="171" t="s">
        <v>499</v>
      </c>
      <c r="C70" s="172" t="s">
        <v>400</v>
      </c>
      <c r="D70" s="173" t="s">
        <v>500</v>
      </c>
      <c r="E70" s="276" t="s">
        <v>400</v>
      </c>
      <c r="F70" s="277" t="s">
        <v>396</v>
      </c>
      <c r="G70" s="174" t="s">
        <v>401</v>
      </c>
      <c r="H70" s="173" t="s">
        <v>425</v>
      </c>
      <c r="I70" s="173" t="s">
        <v>398</v>
      </c>
      <c r="J70" s="278">
        <v>1</v>
      </c>
      <c r="K70" s="184">
        <v>39969</v>
      </c>
      <c r="L70" s="184">
        <v>39969</v>
      </c>
      <c r="M70" s="185">
        <v>11936.19</v>
      </c>
      <c r="N70" s="186">
        <v>358.09</v>
      </c>
      <c r="O70" s="187">
        <v>12</v>
      </c>
      <c r="P70" s="185"/>
      <c r="Q70" s="185">
        <f t="shared" si="7"/>
        <v>12</v>
      </c>
      <c r="R70" s="185">
        <f>IF(基本信息!$C$4&lt;&gt;"B","",Q70-N70)</f>
        <v>-346.09</v>
      </c>
      <c r="S70" s="194">
        <f>IF(基本信息!$C$4&lt;&gt;"B","",IF(N70=0,0,ROUND(R70/ABS(N70),4)))</f>
        <v>-0.9665</v>
      </c>
      <c r="T70" s="195"/>
      <c r="U70" s="152" t="s">
        <v>392</v>
      </c>
    </row>
    <row r="71" ht="21" customHeight="1" spans="1:21">
      <c r="A71" s="170">
        <f t="shared" si="4"/>
        <v>67</v>
      </c>
      <c r="B71" s="171" t="s">
        <v>501</v>
      </c>
      <c r="C71" s="172" t="s">
        <v>400</v>
      </c>
      <c r="D71" s="173" t="s">
        <v>500</v>
      </c>
      <c r="E71" s="276" t="s">
        <v>400</v>
      </c>
      <c r="F71" s="277" t="s">
        <v>396</v>
      </c>
      <c r="G71" s="174" t="s">
        <v>401</v>
      </c>
      <c r="H71" s="173" t="s">
        <v>425</v>
      </c>
      <c r="I71" s="173" t="s">
        <v>398</v>
      </c>
      <c r="J71" s="278">
        <v>1</v>
      </c>
      <c r="K71" s="184">
        <v>39969</v>
      </c>
      <c r="L71" s="184">
        <v>39969</v>
      </c>
      <c r="M71" s="185">
        <v>11936.19</v>
      </c>
      <c r="N71" s="186">
        <v>358.09</v>
      </c>
      <c r="O71" s="187">
        <v>12</v>
      </c>
      <c r="P71" s="185"/>
      <c r="Q71" s="185">
        <f t="shared" si="7"/>
        <v>12</v>
      </c>
      <c r="R71" s="185">
        <f>IF(基本信息!$C$4&lt;&gt;"B","",Q71-N71)</f>
        <v>-346.09</v>
      </c>
      <c r="S71" s="194">
        <f>IF(基本信息!$C$4&lt;&gt;"B","",IF(N71=0,0,ROUND(R71/ABS(N71),4)))</f>
        <v>-0.9665</v>
      </c>
      <c r="T71" s="195"/>
      <c r="U71" s="152" t="s">
        <v>392</v>
      </c>
    </row>
    <row r="72" ht="21" customHeight="1" spans="1:21">
      <c r="A72" s="170">
        <f t="shared" si="4"/>
        <v>68</v>
      </c>
      <c r="B72" s="171" t="s">
        <v>502</v>
      </c>
      <c r="C72" s="172" t="s">
        <v>400</v>
      </c>
      <c r="D72" s="173" t="s">
        <v>503</v>
      </c>
      <c r="E72" s="276" t="str">
        <f t="shared" ref="E72:E77" si="8">C72</f>
        <v>二次群光终端机</v>
      </c>
      <c r="F72" s="277" t="s">
        <v>396</v>
      </c>
      <c r="G72" s="174" t="str">
        <f t="shared" ref="G72:G77" si="9">D72</f>
        <v>GD/MF-8HS-VC</v>
      </c>
      <c r="H72" s="173" t="s">
        <v>425</v>
      </c>
      <c r="I72" s="173" t="s">
        <v>398</v>
      </c>
      <c r="J72" s="278">
        <v>1</v>
      </c>
      <c r="K72" s="184">
        <v>39028</v>
      </c>
      <c r="L72" s="184">
        <v>39028</v>
      </c>
      <c r="M72" s="185">
        <v>3229.02</v>
      </c>
      <c r="N72" s="186">
        <v>96.87</v>
      </c>
      <c r="O72" s="187">
        <v>12</v>
      </c>
      <c r="P72" s="185"/>
      <c r="Q72" s="185">
        <f t="shared" si="7"/>
        <v>12</v>
      </c>
      <c r="R72" s="185">
        <f>IF(基本信息!$C$4&lt;&gt;"B","",Q72-N72)</f>
        <v>-84.87</v>
      </c>
      <c r="S72" s="194">
        <f>IF(基本信息!$C$4&lt;&gt;"B","",IF(N72=0,0,ROUND(R72/ABS(N72),4)))</f>
        <v>-0.8761</v>
      </c>
      <c r="T72" s="195"/>
      <c r="U72" s="152" t="s">
        <v>392</v>
      </c>
    </row>
    <row r="73" ht="21" customHeight="1" spans="1:21">
      <c r="A73" s="170">
        <f t="shared" si="4"/>
        <v>69</v>
      </c>
      <c r="B73" s="171" t="s">
        <v>504</v>
      </c>
      <c r="C73" s="172" t="s">
        <v>400</v>
      </c>
      <c r="D73" s="173" t="s">
        <v>503</v>
      </c>
      <c r="E73" s="276" t="str">
        <f t="shared" si="8"/>
        <v>二次群光终端机</v>
      </c>
      <c r="F73" s="277" t="s">
        <v>396</v>
      </c>
      <c r="G73" s="174" t="str">
        <f t="shared" si="9"/>
        <v>GD/MF-8HS-VC</v>
      </c>
      <c r="H73" s="173" t="s">
        <v>425</v>
      </c>
      <c r="I73" s="173" t="s">
        <v>398</v>
      </c>
      <c r="J73" s="278">
        <v>1</v>
      </c>
      <c r="K73" s="184">
        <v>39063</v>
      </c>
      <c r="L73" s="184">
        <v>39063</v>
      </c>
      <c r="M73" s="185">
        <v>3815.47</v>
      </c>
      <c r="N73" s="186">
        <v>114.46</v>
      </c>
      <c r="O73" s="187">
        <v>12</v>
      </c>
      <c r="P73" s="185"/>
      <c r="Q73" s="185">
        <f t="shared" si="7"/>
        <v>12</v>
      </c>
      <c r="R73" s="185">
        <f>IF(基本信息!$C$4&lt;&gt;"B","",Q73-N73)</f>
        <v>-102.46</v>
      </c>
      <c r="S73" s="194">
        <f>IF(基本信息!$C$4&lt;&gt;"B","",IF(N73=0,0,ROUND(R73/ABS(N73),4)))</f>
        <v>-0.8952</v>
      </c>
      <c r="T73" s="195"/>
      <c r="U73" s="152" t="s">
        <v>392</v>
      </c>
    </row>
    <row r="74" ht="30" customHeight="1" spans="1:21">
      <c r="A74" s="170">
        <f t="shared" si="4"/>
        <v>70</v>
      </c>
      <c r="B74" s="171" t="s">
        <v>505</v>
      </c>
      <c r="C74" s="172" t="s">
        <v>506</v>
      </c>
      <c r="D74" s="173" t="s">
        <v>37</v>
      </c>
      <c r="E74" s="276" t="str">
        <f t="shared" si="8"/>
        <v>兰州军区大客户交换扩容工程</v>
      </c>
      <c r="F74" s="277" t="s">
        <v>507</v>
      </c>
      <c r="G74" s="276" t="s">
        <v>508</v>
      </c>
      <c r="H74" s="173" t="s">
        <v>425</v>
      </c>
      <c r="I74" s="173" t="s">
        <v>391</v>
      </c>
      <c r="J74" s="278">
        <v>1</v>
      </c>
      <c r="K74" s="184">
        <v>39783</v>
      </c>
      <c r="L74" s="184">
        <v>39783</v>
      </c>
      <c r="M74" s="185">
        <v>817555.38</v>
      </c>
      <c r="N74" s="186">
        <v>0</v>
      </c>
      <c r="O74" s="187">
        <v>60</v>
      </c>
      <c r="P74" s="185"/>
      <c r="Q74" s="185">
        <f t="shared" si="7"/>
        <v>60</v>
      </c>
      <c r="R74" s="185">
        <f>IF(基本信息!$C$4&lt;&gt;"B","",Q74-N74)</f>
        <v>60</v>
      </c>
      <c r="S74" s="194">
        <f>IF(基本信息!$C$4&lt;&gt;"B","",IF(N74=0,0,ROUND(R74/ABS(N74),4)))</f>
        <v>0</v>
      </c>
      <c r="T74" s="280" t="s">
        <v>509</v>
      </c>
      <c r="U74" s="152" t="s">
        <v>392</v>
      </c>
    </row>
    <row r="75" ht="21" customHeight="1" spans="1:21">
      <c r="A75" s="170">
        <f t="shared" si="4"/>
        <v>71</v>
      </c>
      <c r="B75" s="171" t="s">
        <v>510</v>
      </c>
      <c r="C75" s="172" t="s">
        <v>400</v>
      </c>
      <c r="D75" s="173" t="s">
        <v>413</v>
      </c>
      <c r="E75" s="276" t="str">
        <f t="shared" si="8"/>
        <v>二次群光终端机</v>
      </c>
      <c r="F75" s="277" t="s">
        <v>461</v>
      </c>
      <c r="G75" s="174" t="str">
        <f t="shared" si="9"/>
        <v>RCMS2801-120FE</v>
      </c>
      <c r="H75" s="173" t="s">
        <v>494</v>
      </c>
      <c r="I75" s="173" t="s">
        <v>463</v>
      </c>
      <c r="J75" s="278">
        <v>1</v>
      </c>
      <c r="K75" s="184">
        <v>41506</v>
      </c>
      <c r="L75" s="184">
        <v>41506</v>
      </c>
      <c r="M75" s="185">
        <v>5002.97</v>
      </c>
      <c r="N75" s="186">
        <v>150.09</v>
      </c>
      <c r="O75" s="187">
        <v>12</v>
      </c>
      <c r="P75" s="185"/>
      <c r="Q75" s="185">
        <f t="shared" si="7"/>
        <v>12</v>
      </c>
      <c r="R75" s="185">
        <f>IF(基本信息!$C$4&lt;&gt;"B","",Q75-N75)</f>
        <v>-138.09</v>
      </c>
      <c r="S75" s="194">
        <f>IF(基本信息!$C$4&lt;&gt;"B","",IF(N75=0,0,ROUND(R75/ABS(N75),4)))</f>
        <v>-0.92</v>
      </c>
      <c r="T75" s="195"/>
      <c r="U75" s="152" t="s">
        <v>392</v>
      </c>
    </row>
    <row r="76" ht="21" customHeight="1" spans="1:21">
      <c r="A76" s="170">
        <f t="shared" si="4"/>
        <v>72</v>
      </c>
      <c r="B76" s="171" t="s">
        <v>511</v>
      </c>
      <c r="C76" s="172" t="s">
        <v>400</v>
      </c>
      <c r="D76" s="173" t="s">
        <v>413</v>
      </c>
      <c r="E76" s="276" t="str">
        <f t="shared" si="8"/>
        <v>二次群光终端机</v>
      </c>
      <c r="F76" s="277" t="s">
        <v>461</v>
      </c>
      <c r="G76" s="174" t="str">
        <f t="shared" si="9"/>
        <v>RCMS2801-120FE</v>
      </c>
      <c r="H76" s="173" t="s">
        <v>494</v>
      </c>
      <c r="I76" s="173" t="s">
        <v>463</v>
      </c>
      <c r="J76" s="278">
        <v>1</v>
      </c>
      <c r="K76" s="184">
        <v>41506</v>
      </c>
      <c r="L76" s="184">
        <v>41506</v>
      </c>
      <c r="M76" s="185">
        <v>5002.97</v>
      </c>
      <c r="N76" s="186">
        <v>150.09</v>
      </c>
      <c r="O76" s="187">
        <v>12</v>
      </c>
      <c r="P76" s="185"/>
      <c r="Q76" s="185">
        <f t="shared" si="7"/>
        <v>12</v>
      </c>
      <c r="R76" s="185">
        <f>IF(基本信息!$C$4&lt;&gt;"B","",Q76-N76)</f>
        <v>-138.09</v>
      </c>
      <c r="S76" s="194">
        <f>IF(基本信息!$C$4&lt;&gt;"B","",IF(N76=0,0,ROUND(R76/ABS(N76),4)))</f>
        <v>-0.92</v>
      </c>
      <c r="T76" s="195"/>
      <c r="U76" s="152" t="s">
        <v>392</v>
      </c>
    </row>
    <row r="77" ht="21" customHeight="1" spans="1:21">
      <c r="A77" s="170">
        <f t="shared" si="4"/>
        <v>73</v>
      </c>
      <c r="B77" s="171" t="s">
        <v>512</v>
      </c>
      <c r="C77" s="172" t="s">
        <v>400</v>
      </c>
      <c r="D77" s="173" t="s">
        <v>413</v>
      </c>
      <c r="E77" s="276" t="str">
        <f t="shared" si="8"/>
        <v>二次群光终端机</v>
      </c>
      <c r="F77" s="277" t="s">
        <v>461</v>
      </c>
      <c r="G77" s="174" t="str">
        <f t="shared" si="9"/>
        <v>RCMS2801-120FE</v>
      </c>
      <c r="H77" s="173" t="s">
        <v>494</v>
      </c>
      <c r="I77" s="173" t="s">
        <v>463</v>
      </c>
      <c r="J77" s="278">
        <v>1</v>
      </c>
      <c r="K77" s="184">
        <v>41506</v>
      </c>
      <c r="L77" s="184">
        <v>41506</v>
      </c>
      <c r="M77" s="185">
        <v>5002.97</v>
      </c>
      <c r="N77" s="186">
        <v>150.09</v>
      </c>
      <c r="O77" s="187">
        <v>12</v>
      </c>
      <c r="P77" s="185"/>
      <c r="Q77" s="185">
        <f t="shared" si="7"/>
        <v>12</v>
      </c>
      <c r="R77" s="185">
        <f>IF(基本信息!$C$4&lt;&gt;"B","",Q77-N77)</f>
        <v>-138.09</v>
      </c>
      <c r="S77" s="194">
        <f>IF(基本信息!$C$4&lt;&gt;"B","",IF(N77=0,0,ROUND(R77/ABS(N77),4)))</f>
        <v>-0.92</v>
      </c>
      <c r="T77" s="195"/>
      <c r="U77" s="152" t="s">
        <v>392</v>
      </c>
    </row>
    <row r="78" ht="21" customHeight="1" spans="1:21">
      <c r="A78" s="170">
        <f t="shared" si="4"/>
        <v>74</v>
      </c>
      <c r="B78" s="171" t="s">
        <v>513</v>
      </c>
      <c r="C78" s="172" t="s">
        <v>514</v>
      </c>
      <c r="D78" s="173" t="s">
        <v>515</v>
      </c>
      <c r="E78" s="276" t="s">
        <v>400</v>
      </c>
      <c r="F78" s="277" t="s">
        <v>421</v>
      </c>
      <c r="G78" s="174" t="s">
        <v>401</v>
      </c>
      <c r="H78" s="173" t="s">
        <v>462</v>
      </c>
      <c r="I78" s="173" t="s">
        <v>398</v>
      </c>
      <c r="J78" s="278">
        <v>1</v>
      </c>
      <c r="K78" s="184">
        <v>41623</v>
      </c>
      <c r="L78" s="184">
        <v>41623</v>
      </c>
      <c r="M78" s="185">
        <v>13722.54</v>
      </c>
      <c r="N78" s="186">
        <v>0</v>
      </c>
      <c r="O78" s="187">
        <v>12</v>
      </c>
      <c r="P78" s="185"/>
      <c r="Q78" s="185">
        <f t="shared" si="7"/>
        <v>12</v>
      </c>
      <c r="R78" s="185">
        <f>IF(基本信息!$C$4&lt;&gt;"B","",Q78-N78)</f>
        <v>12</v>
      </c>
      <c r="S78" s="194">
        <f>IF(基本信息!$C$4&lt;&gt;"B","",IF(N78=0,0,ROUND(R78/ABS(N78),4)))</f>
        <v>0</v>
      </c>
      <c r="T78" s="195"/>
      <c r="U78" s="152" t="s">
        <v>392</v>
      </c>
    </row>
    <row r="79" ht="21" customHeight="1" spans="1:21">
      <c r="A79" s="170">
        <f t="shared" si="4"/>
        <v>75</v>
      </c>
      <c r="B79" s="171" t="s">
        <v>516</v>
      </c>
      <c r="C79" s="172" t="s">
        <v>458</v>
      </c>
      <c r="D79" s="173" t="s">
        <v>459</v>
      </c>
      <c r="E79" s="276" t="s">
        <v>460</v>
      </c>
      <c r="F79" s="277" t="s">
        <v>461</v>
      </c>
      <c r="G79" s="174" t="s">
        <v>459</v>
      </c>
      <c r="H79" s="173" t="s">
        <v>462</v>
      </c>
      <c r="I79" s="173" t="s">
        <v>463</v>
      </c>
      <c r="J79" s="278">
        <v>1</v>
      </c>
      <c r="K79" s="184">
        <v>41958</v>
      </c>
      <c r="L79" s="184">
        <v>41958</v>
      </c>
      <c r="M79" s="185">
        <v>6370.51</v>
      </c>
      <c r="N79" s="186">
        <v>191.12</v>
      </c>
      <c r="O79" s="187">
        <v>60</v>
      </c>
      <c r="P79" s="185"/>
      <c r="Q79" s="185">
        <f t="shared" si="7"/>
        <v>60</v>
      </c>
      <c r="R79" s="185">
        <f>IF(基本信息!$C$4&lt;&gt;"B","",Q79-N79)</f>
        <v>-131.12</v>
      </c>
      <c r="S79" s="194">
        <f>IF(基本信息!$C$4&lt;&gt;"B","",IF(N79=0,0,ROUND(R79/ABS(N79),4)))</f>
        <v>-0.6861</v>
      </c>
      <c r="T79" s="195"/>
      <c r="U79" s="152" t="s">
        <v>392</v>
      </c>
    </row>
    <row r="80" ht="21" customHeight="1" spans="1:21">
      <c r="A80" s="170">
        <f t="shared" si="4"/>
        <v>76</v>
      </c>
      <c r="B80" s="171" t="s">
        <v>517</v>
      </c>
      <c r="C80" s="172" t="s">
        <v>400</v>
      </c>
      <c r="D80" s="173" t="s">
        <v>413</v>
      </c>
      <c r="E80" s="276" t="str">
        <f>C80</f>
        <v>二次群光终端机</v>
      </c>
      <c r="F80" s="277" t="s">
        <v>396</v>
      </c>
      <c r="G80" s="174" t="str">
        <f>D80</f>
        <v>RCMS2801-120FE</v>
      </c>
      <c r="H80" s="173" t="s">
        <v>416</v>
      </c>
      <c r="I80" s="173" t="s">
        <v>398</v>
      </c>
      <c r="J80" s="278">
        <v>1</v>
      </c>
      <c r="K80" s="184">
        <v>41958</v>
      </c>
      <c r="L80" s="184">
        <v>41958</v>
      </c>
      <c r="M80" s="185">
        <v>3073.49</v>
      </c>
      <c r="N80" s="186">
        <v>92.2</v>
      </c>
      <c r="O80" s="187">
        <v>12</v>
      </c>
      <c r="P80" s="185"/>
      <c r="Q80" s="185">
        <f t="shared" si="7"/>
        <v>12</v>
      </c>
      <c r="R80" s="185">
        <f>IF(基本信息!$C$4&lt;&gt;"B","",Q80-N80)</f>
        <v>-80.2</v>
      </c>
      <c r="S80" s="194">
        <f>IF(基本信息!$C$4&lt;&gt;"B","",IF(N80=0,0,ROUND(R80/ABS(N80),4)))</f>
        <v>-0.8698</v>
      </c>
      <c r="T80" s="195"/>
      <c r="U80" s="152" t="s">
        <v>392</v>
      </c>
    </row>
    <row r="81" ht="21" customHeight="1" spans="1:21">
      <c r="A81" s="170">
        <f t="shared" si="4"/>
        <v>77</v>
      </c>
      <c r="B81" s="171" t="s">
        <v>518</v>
      </c>
      <c r="C81" s="172" t="s">
        <v>519</v>
      </c>
      <c r="D81" s="173" t="s">
        <v>420</v>
      </c>
      <c r="E81" s="276" t="s">
        <v>447</v>
      </c>
      <c r="F81" s="277" t="s">
        <v>421</v>
      </c>
      <c r="G81" s="174" t="str">
        <f>D81</f>
        <v>GD/MF8HS-IIID(8M OE)</v>
      </c>
      <c r="H81" s="173" t="s">
        <v>520</v>
      </c>
      <c r="I81" s="173" t="s">
        <v>398</v>
      </c>
      <c r="J81" s="278">
        <v>1</v>
      </c>
      <c r="K81" s="184">
        <v>36341</v>
      </c>
      <c r="L81" s="184">
        <v>36341</v>
      </c>
      <c r="M81" s="185">
        <v>5740</v>
      </c>
      <c r="N81" s="186">
        <v>0</v>
      </c>
      <c r="O81" s="187">
        <v>12</v>
      </c>
      <c r="P81" s="185"/>
      <c r="Q81" s="185">
        <f t="shared" si="7"/>
        <v>12</v>
      </c>
      <c r="R81" s="185">
        <f>IF(基本信息!$C$4&lt;&gt;"B","",Q81-N81)</f>
        <v>12</v>
      </c>
      <c r="S81" s="194">
        <f>IF(基本信息!$C$4&lt;&gt;"B","",IF(N81=0,0,ROUND(R81/ABS(N81),4)))</f>
        <v>0</v>
      </c>
      <c r="T81" s="195"/>
      <c r="U81" s="152" t="s">
        <v>392</v>
      </c>
    </row>
    <row r="82" ht="21" customHeight="1" spans="1:21">
      <c r="A82" s="170">
        <f t="shared" si="4"/>
        <v>78</v>
      </c>
      <c r="B82" s="171" t="s">
        <v>521</v>
      </c>
      <c r="C82" s="172" t="s">
        <v>400</v>
      </c>
      <c r="D82" s="173" t="s">
        <v>503</v>
      </c>
      <c r="E82" s="276" t="str">
        <f>C82</f>
        <v>二次群光终端机</v>
      </c>
      <c r="F82" s="277" t="s">
        <v>396</v>
      </c>
      <c r="G82" s="174" t="str">
        <f>D82</f>
        <v>GD/MF-8HS-VC</v>
      </c>
      <c r="H82" s="173" t="s">
        <v>425</v>
      </c>
      <c r="I82" s="173" t="s">
        <v>398</v>
      </c>
      <c r="J82" s="278">
        <v>1</v>
      </c>
      <c r="K82" s="184">
        <v>39028</v>
      </c>
      <c r="L82" s="184">
        <v>39028</v>
      </c>
      <c r="M82" s="185">
        <v>3229.02</v>
      </c>
      <c r="N82" s="186">
        <v>96.87</v>
      </c>
      <c r="O82" s="187">
        <v>12</v>
      </c>
      <c r="P82" s="185"/>
      <c r="Q82" s="185">
        <f t="shared" si="7"/>
        <v>12</v>
      </c>
      <c r="R82" s="185">
        <f>IF(基本信息!$C$4&lt;&gt;"B","",Q82-N82)</f>
        <v>-84.87</v>
      </c>
      <c r="S82" s="194">
        <f>IF(基本信息!$C$4&lt;&gt;"B","",IF(N82=0,0,ROUND(R82/ABS(N82),4)))</f>
        <v>-0.8761</v>
      </c>
      <c r="T82" s="195"/>
      <c r="U82" s="152" t="s">
        <v>392</v>
      </c>
    </row>
    <row r="83" ht="21" customHeight="1" spans="1:21">
      <c r="A83" s="170">
        <f t="shared" si="4"/>
        <v>79</v>
      </c>
      <c r="B83" s="171" t="s">
        <v>522</v>
      </c>
      <c r="C83" s="172" t="s">
        <v>400</v>
      </c>
      <c r="D83" s="173" t="s">
        <v>413</v>
      </c>
      <c r="E83" s="276" t="s">
        <v>400</v>
      </c>
      <c r="F83" s="277" t="s">
        <v>396</v>
      </c>
      <c r="G83" s="174" t="s">
        <v>401</v>
      </c>
      <c r="H83" s="173" t="s">
        <v>416</v>
      </c>
      <c r="I83" s="173" t="s">
        <v>398</v>
      </c>
      <c r="J83" s="278">
        <v>1</v>
      </c>
      <c r="K83" s="184">
        <v>41973</v>
      </c>
      <c r="L83" s="184">
        <v>41973</v>
      </c>
      <c r="M83" s="185">
        <v>40235.64</v>
      </c>
      <c r="N83" s="186">
        <v>1207.07</v>
      </c>
      <c r="O83" s="187">
        <v>12</v>
      </c>
      <c r="P83" s="185"/>
      <c r="Q83" s="185">
        <f t="shared" si="7"/>
        <v>12</v>
      </c>
      <c r="R83" s="185">
        <f>IF(基本信息!$C$4&lt;&gt;"B","",Q83-N83)</f>
        <v>-1195.07</v>
      </c>
      <c r="S83" s="194">
        <f>IF(基本信息!$C$4&lt;&gt;"B","",IF(N83=0,0,ROUND(R83/ABS(N83),4)))</f>
        <v>-0.9901</v>
      </c>
      <c r="T83" s="195"/>
      <c r="U83" s="152" t="s">
        <v>392</v>
      </c>
    </row>
    <row r="84" ht="21" customHeight="1" spans="1:21">
      <c r="A84" s="170">
        <f t="shared" si="4"/>
        <v>80</v>
      </c>
      <c r="B84" s="171" t="s">
        <v>523</v>
      </c>
      <c r="C84" s="172" t="s">
        <v>400</v>
      </c>
      <c r="D84" s="173" t="s">
        <v>500</v>
      </c>
      <c r="E84" s="276" t="str">
        <f t="shared" ref="E84:E90" si="10">C84</f>
        <v>二次群光终端机</v>
      </c>
      <c r="F84" s="277" t="s">
        <v>396</v>
      </c>
      <c r="G84" s="174" t="str">
        <f t="shared" ref="G84:G90" si="11">D84</f>
        <v>VC</v>
      </c>
      <c r="H84" s="173" t="s">
        <v>425</v>
      </c>
      <c r="I84" s="173" t="s">
        <v>398</v>
      </c>
      <c r="J84" s="278">
        <v>1</v>
      </c>
      <c r="K84" s="184">
        <v>39802</v>
      </c>
      <c r="L84" s="184">
        <v>39802</v>
      </c>
      <c r="M84" s="185">
        <v>6326.68</v>
      </c>
      <c r="N84" s="186">
        <v>189.8</v>
      </c>
      <c r="O84" s="187">
        <v>12</v>
      </c>
      <c r="P84" s="185"/>
      <c r="Q84" s="185">
        <f t="shared" si="7"/>
        <v>12</v>
      </c>
      <c r="R84" s="185">
        <f>IF(基本信息!$C$4&lt;&gt;"B","",Q84-N84)</f>
        <v>-177.8</v>
      </c>
      <c r="S84" s="194">
        <f>IF(基本信息!$C$4&lt;&gt;"B","",IF(N84=0,0,ROUND(R84/ABS(N84),4)))</f>
        <v>-0.9368</v>
      </c>
      <c r="T84" s="195"/>
      <c r="U84" s="152" t="s">
        <v>392</v>
      </c>
    </row>
    <row r="85" ht="21" customHeight="1" spans="1:21">
      <c r="A85" s="170">
        <f t="shared" si="4"/>
        <v>81</v>
      </c>
      <c r="B85" s="171" t="s">
        <v>524</v>
      </c>
      <c r="C85" s="172" t="s">
        <v>400</v>
      </c>
      <c r="D85" s="173" t="s">
        <v>424</v>
      </c>
      <c r="E85" s="276" t="str">
        <f t="shared" si="10"/>
        <v>二次群光终端机</v>
      </c>
      <c r="F85" s="277" t="s">
        <v>421</v>
      </c>
      <c r="G85" s="174" t="str">
        <f t="shared" si="11"/>
        <v>GD/MF8HS-3D</v>
      </c>
      <c r="H85" s="173" t="s">
        <v>425</v>
      </c>
      <c r="I85" s="173" t="s">
        <v>398</v>
      </c>
      <c r="J85" s="278">
        <v>1</v>
      </c>
      <c r="K85" s="184">
        <v>37710</v>
      </c>
      <c r="L85" s="184">
        <v>37710</v>
      </c>
      <c r="M85" s="185">
        <v>2383.46</v>
      </c>
      <c r="N85" s="186">
        <v>0</v>
      </c>
      <c r="O85" s="187">
        <v>10</v>
      </c>
      <c r="P85" s="185"/>
      <c r="Q85" s="185">
        <f t="shared" si="7"/>
        <v>10</v>
      </c>
      <c r="R85" s="185">
        <f>IF(基本信息!$C$4&lt;&gt;"B","",Q85-N85)</f>
        <v>10</v>
      </c>
      <c r="S85" s="194">
        <f>IF(基本信息!$C$4&lt;&gt;"B","",IF(N85=0,0,ROUND(R85/ABS(N85),4)))</f>
        <v>0</v>
      </c>
      <c r="T85" s="195"/>
      <c r="U85" s="152" t="s">
        <v>392</v>
      </c>
    </row>
    <row r="86" ht="21" customHeight="1" spans="1:21">
      <c r="A86" s="170">
        <f t="shared" si="4"/>
        <v>82</v>
      </c>
      <c r="B86" s="171" t="s">
        <v>525</v>
      </c>
      <c r="C86" s="172" t="s">
        <v>400</v>
      </c>
      <c r="D86" s="173" t="s">
        <v>424</v>
      </c>
      <c r="E86" s="276" t="str">
        <f t="shared" si="10"/>
        <v>二次群光终端机</v>
      </c>
      <c r="F86" s="277" t="s">
        <v>421</v>
      </c>
      <c r="G86" s="174" t="str">
        <f t="shared" si="11"/>
        <v>GD/MF8HS-3D</v>
      </c>
      <c r="H86" s="173" t="s">
        <v>425</v>
      </c>
      <c r="I86" s="173" t="s">
        <v>398</v>
      </c>
      <c r="J86" s="278">
        <v>1</v>
      </c>
      <c r="K86" s="184">
        <v>37710</v>
      </c>
      <c r="L86" s="184">
        <v>37710</v>
      </c>
      <c r="M86" s="185">
        <v>2383.46</v>
      </c>
      <c r="N86" s="186">
        <v>0</v>
      </c>
      <c r="O86" s="187">
        <v>10</v>
      </c>
      <c r="P86" s="185"/>
      <c r="Q86" s="185">
        <f t="shared" si="7"/>
        <v>10</v>
      </c>
      <c r="R86" s="185">
        <f>IF(基本信息!$C$4&lt;&gt;"B","",Q86-N86)</f>
        <v>10</v>
      </c>
      <c r="S86" s="194">
        <f>IF(基本信息!$C$4&lt;&gt;"B","",IF(N86=0,0,ROUND(R86/ABS(N86),4)))</f>
        <v>0</v>
      </c>
      <c r="T86" s="195"/>
      <c r="U86" s="152" t="s">
        <v>392</v>
      </c>
    </row>
    <row r="87" ht="21" customHeight="1" spans="1:21">
      <c r="A87" s="170">
        <f t="shared" si="4"/>
        <v>83</v>
      </c>
      <c r="B87" s="171" t="s">
        <v>526</v>
      </c>
      <c r="C87" s="172" t="s">
        <v>400</v>
      </c>
      <c r="D87" s="173" t="s">
        <v>424</v>
      </c>
      <c r="E87" s="276" t="str">
        <f t="shared" si="10"/>
        <v>二次群光终端机</v>
      </c>
      <c r="F87" s="277" t="s">
        <v>421</v>
      </c>
      <c r="G87" s="174" t="str">
        <f t="shared" si="11"/>
        <v>GD/MF8HS-3D</v>
      </c>
      <c r="H87" s="173" t="s">
        <v>425</v>
      </c>
      <c r="I87" s="173" t="s">
        <v>398</v>
      </c>
      <c r="J87" s="278">
        <v>1</v>
      </c>
      <c r="K87" s="184">
        <v>37710</v>
      </c>
      <c r="L87" s="184">
        <v>37710</v>
      </c>
      <c r="M87" s="185">
        <v>2383.46</v>
      </c>
      <c r="N87" s="186">
        <v>0</v>
      </c>
      <c r="O87" s="187">
        <v>10</v>
      </c>
      <c r="P87" s="185"/>
      <c r="Q87" s="185">
        <f t="shared" si="7"/>
        <v>10</v>
      </c>
      <c r="R87" s="185">
        <f>IF(基本信息!$C$4&lt;&gt;"B","",Q87-N87)</f>
        <v>10</v>
      </c>
      <c r="S87" s="194">
        <f>IF(基本信息!$C$4&lt;&gt;"B","",IF(N87=0,0,ROUND(R87/ABS(N87),4)))</f>
        <v>0</v>
      </c>
      <c r="T87" s="195"/>
      <c r="U87" s="152" t="s">
        <v>392</v>
      </c>
    </row>
    <row r="88" ht="21" customHeight="1" spans="1:21">
      <c r="A88" s="170">
        <f t="shared" si="4"/>
        <v>84</v>
      </c>
      <c r="B88" s="171" t="s">
        <v>527</v>
      </c>
      <c r="C88" s="172" t="s">
        <v>400</v>
      </c>
      <c r="D88" s="173" t="s">
        <v>424</v>
      </c>
      <c r="E88" s="276" t="str">
        <f t="shared" si="10"/>
        <v>二次群光终端机</v>
      </c>
      <c r="F88" s="277" t="s">
        <v>421</v>
      </c>
      <c r="G88" s="174" t="str">
        <f t="shared" si="11"/>
        <v>GD/MF8HS-3D</v>
      </c>
      <c r="H88" s="173" t="s">
        <v>425</v>
      </c>
      <c r="I88" s="173" t="s">
        <v>398</v>
      </c>
      <c r="J88" s="278">
        <v>1</v>
      </c>
      <c r="K88" s="184">
        <v>37710</v>
      </c>
      <c r="L88" s="184">
        <v>37710</v>
      </c>
      <c r="M88" s="185">
        <v>2383.46</v>
      </c>
      <c r="N88" s="186">
        <v>0</v>
      </c>
      <c r="O88" s="187">
        <v>10</v>
      </c>
      <c r="P88" s="185"/>
      <c r="Q88" s="185">
        <f t="shared" si="7"/>
        <v>10</v>
      </c>
      <c r="R88" s="185">
        <f>IF(基本信息!$C$4&lt;&gt;"B","",Q88-N88)</f>
        <v>10</v>
      </c>
      <c r="S88" s="194">
        <f>IF(基本信息!$C$4&lt;&gt;"B","",IF(N88=0,0,ROUND(R88/ABS(N88),4)))</f>
        <v>0</v>
      </c>
      <c r="T88" s="195"/>
      <c r="U88" s="152" t="s">
        <v>392</v>
      </c>
    </row>
    <row r="89" ht="21" customHeight="1" spans="1:21">
      <c r="A89" s="170">
        <f t="shared" ref="A89:A152" si="12">A88+1</f>
        <v>85</v>
      </c>
      <c r="B89" s="171" t="s">
        <v>528</v>
      </c>
      <c r="C89" s="172" t="s">
        <v>529</v>
      </c>
      <c r="D89" s="173" t="s">
        <v>467</v>
      </c>
      <c r="E89" s="276" t="s">
        <v>447</v>
      </c>
      <c r="F89" s="277" t="s">
        <v>396</v>
      </c>
      <c r="G89" s="174" t="str">
        <f t="shared" si="11"/>
        <v>GD/MF8HS-VC(双8M-8*2M)</v>
      </c>
      <c r="H89" s="173" t="s">
        <v>425</v>
      </c>
      <c r="I89" s="173" t="s">
        <v>398</v>
      </c>
      <c r="J89" s="278">
        <v>1</v>
      </c>
      <c r="K89" s="184">
        <v>39063</v>
      </c>
      <c r="L89" s="184">
        <v>39063</v>
      </c>
      <c r="M89" s="185">
        <v>2289.29</v>
      </c>
      <c r="N89" s="186">
        <v>68.68</v>
      </c>
      <c r="O89" s="187">
        <v>12</v>
      </c>
      <c r="P89" s="185"/>
      <c r="Q89" s="185">
        <f t="shared" si="7"/>
        <v>12</v>
      </c>
      <c r="R89" s="185">
        <f>IF(基本信息!$C$4&lt;&gt;"B","",Q89-N89)</f>
        <v>-56.68</v>
      </c>
      <c r="S89" s="194">
        <f>IF(基本信息!$C$4&lt;&gt;"B","",IF(N89=0,0,ROUND(R89/ABS(N89),4)))</f>
        <v>-0.8253</v>
      </c>
      <c r="T89" s="195"/>
      <c r="U89" s="152" t="s">
        <v>392</v>
      </c>
    </row>
    <row r="90" ht="21" customHeight="1" spans="1:21">
      <c r="A90" s="170">
        <f t="shared" si="12"/>
        <v>86</v>
      </c>
      <c r="B90" s="171" t="s">
        <v>530</v>
      </c>
      <c r="C90" s="172" t="s">
        <v>531</v>
      </c>
      <c r="D90" s="173" t="s">
        <v>420</v>
      </c>
      <c r="E90" s="276" t="s">
        <v>447</v>
      </c>
      <c r="F90" s="277" t="s">
        <v>396</v>
      </c>
      <c r="G90" s="174" t="str">
        <f t="shared" si="11"/>
        <v>GD/MF8HS-IIID(8M OE)</v>
      </c>
      <c r="H90" s="173" t="s">
        <v>425</v>
      </c>
      <c r="I90" s="173" t="s">
        <v>398</v>
      </c>
      <c r="J90" s="278">
        <v>1</v>
      </c>
      <c r="K90" s="184">
        <v>39063</v>
      </c>
      <c r="L90" s="184">
        <v>39063</v>
      </c>
      <c r="M90" s="185">
        <v>1526.18</v>
      </c>
      <c r="N90" s="186">
        <v>45.78</v>
      </c>
      <c r="O90" s="187">
        <v>12</v>
      </c>
      <c r="P90" s="185"/>
      <c r="Q90" s="185">
        <f t="shared" si="7"/>
        <v>12</v>
      </c>
      <c r="R90" s="185">
        <f>IF(基本信息!$C$4&lt;&gt;"B","",Q90-N90)</f>
        <v>-33.78</v>
      </c>
      <c r="S90" s="194">
        <f>IF(基本信息!$C$4&lt;&gt;"B","",IF(N90=0,0,ROUND(R90/ABS(N90),4)))</f>
        <v>-0.7379</v>
      </c>
      <c r="T90" s="195"/>
      <c r="U90" s="152" t="s">
        <v>392</v>
      </c>
    </row>
    <row r="91" ht="21" customHeight="1" spans="1:22">
      <c r="A91" s="170">
        <f t="shared" si="12"/>
        <v>87</v>
      </c>
      <c r="B91" s="171" t="s">
        <v>532</v>
      </c>
      <c r="C91" s="172" t="s">
        <v>533</v>
      </c>
      <c r="D91" s="173" t="s">
        <v>534</v>
      </c>
      <c r="E91" s="174" t="s">
        <v>535</v>
      </c>
      <c r="F91" s="279" t="s">
        <v>536</v>
      </c>
      <c r="G91" s="174" t="s">
        <v>537</v>
      </c>
      <c r="H91" s="173" t="s">
        <v>538</v>
      </c>
      <c r="I91" s="173" t="s">
        <v>539</v>
      </c>
      <c r="J91" s="278">
        <v>136</v>
      </c>
      <c r="K91" s="184">
        <v>39800</v>
      </c>
      <c r="L91" s="184">
        <v>39800</v>
      </c>
      <c r="M91" s="185">
        <v>131280.8</v>
      </c>
      <c r="N91" s="186">
        <v>3938.42</v>
      </c>
      <c r="O91" s="187">
        <v>160</v>
      </c>
      <c r="P91" s="185"/>
      <c r="Q91" s="185">
        <f t="shared" si="7"/>
        <v>21760</v>
      </c>
      <c r="R91" s="185">
        <f>IF(基本信息!$C$4&lt;&gt;"B","",Q91-N91)</f>
        <v>17821.58</v>
      </c>
      <c r="S91" s="194">
        <f>IF(基本信息!$C$4&lt;&gt;"B","",IF(N91=0,0,ROUND(R91/ABS(N91),4)))</f>
        <v>4.5251</v>
      </c>
      <c r="T91" s="281" t="s">
        <v>540</v>
      </c>
      <c r="U91" s="152" t="s">
        <v>541</v>
      </c>
      <c r="V91" s="152">
        <v>6</v>
      </c>
    </row>
    <row r="92" ht="21" customHeight="1" spans="1:22">
      <c r="A92" s="170">
        <f t="shared" si="12"/>
        <v>88</v>
      </c>
      <c r="B92" s="171" t="s">
        <v>542</v>
      </c>
      <c r="C92" s="172" t="s">
        <v>543</v>
      </c>
      <c r="D92" s="173" t="s">
        <v>544</v>
      </c>
      <c r="E92" s="174" t="s">
        <v>535</v>
      </c>
      <c r="F92" s="279" t="s">
        <v>545</v>
      </c>
      <c r="G92" s="174" t="s">
        <v>537</v>
      </c>
      <c r="H92" s="173" t="s">
        <v>538</v>
      </c>
      <c r="I92" s="173" t="s">
        <v>539</v>
      </c>
      <c r="J92" s="278">
        <v>1</v>
      </c>
      <c r="K92" s="184">
        <v>41263</v>
      </c>
      <c r="L92" s="184">
        <v>41263</v>
      </c>
      <c r="M92" s="185">
        <v>6244.13</v>
      </c>
      <c r="N92" s="186">
        <v>187.32</v>
      </c>
      <c r="O92" s="187">
        <v>160</v>
      </c>
      <c r="P92" s="185"/>
      <c r="Q92" s="185">
        <f t="shared" si="7"/>
        <v>160</v>
      </c>
      <c r="R92" s="185">
        <f>IF(基本信息!$C$4&lt;&gt;"B","",Q92-N92)</f>
        <v>-27.32</v>
      </c>
      <c r="S92" s="194">
        <f>IF(基本信息!$C$4&lt;&gt;"B","",IF(N92=0,0,ROUND(R92/ABS(N92),4)))</f>
        <v>-0.1458</v>
      </c>
      <c r="T92" s="281" t="s">
        <v>540</v>
      </c>
      <c r="U92" s="152" t="s">
        <v>541</v>
      </c>
      <c r="V92" s="152">
        <v>6</v>
      </c>
    </row>
    <row r="93" ht="21" customHeight="1" spans="1:22">
      <c r="A93" s="170">
        <f t="shared" si="12"/>
        <v>89</v>
      </c>
      <c r="B93" s="171" t="s">
        <v>546</v>
      </c>
      <c r="C93" s="172" t="s">
        <v>543</v>
      </c>
      <c r="D93" s="173" t="s">
        <v>544</v>
      </c>
      <c r="E93" s="174" t="s">
        <v>535</v>
      </c>
      <c r="F93" s="279" t="s">
        <v>545</v>
      </c>
      <c r="G93" s="174" t="s">
        <v>547</v>
      </c>
      <c r="H93" s="173" t="s">
        <v>548</v>
      </c>
      <c r="I93" s="173" t="s">
        <v>539</v>
      </c>
      <c r="J93" s="278">
        <v>1</v>
      </c>
      <c r="K93" s="184">
        <v>41263</v>
      </c>
      <c r="L93" s="184">
        <v>41263</v>
      </c>
      <c r="M93" s="185">
        <v>6244.13</v>
      </c>
      <c r="N93" s="186">
        <v>187.32</v>
      </c>
      <c r="O93" s="187">
        <v>330</v>
      </c>
      <c r="P93" s="185"/>
      <c r="Q93" s="185">
        <f t="shared" si="7"/>
        <v>330</v>
      </c>
      <c r="R93" s="185">
        <f>IF(基本信息!$C$4&lt;&gt;"B","",Q93-N93)</f>
        <v>142.68</v>
      </c>
      <c r="S93" s="194">
        <f>IF(基本信息!$C$4&lt;&gt;"B","",IF(N93=0,0,ROUND(R93/ABS(N93),4)))</f>
        <v>0.7617</v>
      </c>
      <c r="T93" s="195"/>
      <c r="U93" s="152" t="s">
        <v>541</v>
      </c>
      <c r="V93" s="152">
        <v>1</v>
      </c>
    </row>
    <row r="94" ht="21" customHeight="1" spans="1:22">
      <c r="A94" s="170">
        <f t="shared" si="12"/>
        <v>90</v>
      </c>
      <c r="B94" s="171" t="s">
        <v>549</v>
      </c>
      <c r="C94" s="172" t="s">
        <v>543</v>
      </c>
      <c r="D94" s="173" t="s">
        <v>544</v>
      </c>
      <c r="E94" s="174" t="s">
        <v>535</v>
      </c>
      <c r="F94" s="279" t="s">
        <v>545</v>
      </c>
      <c r="G94" s="174" t="s">
        <v>547</v>
      </c>
      <c r="H94" s="173" t="s">
        <v>548</v>
      </c>
      <c r="I94" s="173" t="s">
        <v>539</v>
      </c>
      <c r="J94" s="278">
        <v>1</v>
      </c>
      <c r="K94" s="184">
        <v>41263</v>
      </c>
      <c r="L94" s="184">
        <v>41263</v>
      </c>
      <c r="M94" s="185">
        <v>6244.13</v>
      </c>
      <c r="N94" s="186">
        <v>187.32</v>
      </c>
      <c r="O94" s="187">
        <v>330</v>
      </c>
      <c r="P94" s="185"/>
      <c r="Q94" s="185">
        <f t="shared" si="7"/>
        <v>330</v>
      </c>
      <c r="R94" s="185">
        <f>IF(基本信息!$C$4&lt;&gt;"B","",Q94-N94)</f>
        <v>142.68</v>
      </c>
      <c r="S94" s="194">
        <f>IF(基本信息!$C$4&lt;&gt;"B","",IF(N94=0,0,ROUND(R94/ABS(N94),4)))</f>
        <v>0.7617</v>
      </c>
      <c r="T94" s="195"/>
      <c r="U94" s="152" t="s">
        <v>541</v>
      </c>
      <c r="V94" s="152">
        <v>1</v>
      </c>
    </row>
    <row r="95" ht="21" customHeight="1" spans="1:22">
      <c r="A95" s="170">
        <f t="shared" si="12"/>
        <v>91</v>
      </c>
      <c r="B95" s="171" t="s">
        <v>550</v>
      </c>
      <c r="C95" s="172" t="s">
        <v>543</v>
      </c>
      <c r="D95" s="173" t="s">
        <v>544</v>
      </c>
      <c r="E95" s="174" t="s">
        <v>535</v>
      </c>
      <c r="F95" s="279" t="s">
        <v>545</v>
      </c>
      <c r="G95" s="174" t="s">
        <v>537</v>
      </c>
      <c r="H95" s="173" t="s">
        <v>548</v>
      </c>
      <c r="I95" s="173" t="s">
        <v>539</v>
      </c>
      <c r="J95" s="278">
        <v>1</v>
      </c>
      <c r="K95" s="184">
        <v>41263</v>
      </c>
      <c r="L95" s="184">
        <v>41263</v>
      </c>
      <c r="M95" s="185">
        <v>0</v>
      </c>
      <c r="N95" s="186">
        <v>0</v>
      </c>
      <c r="O95" s="187">
        <v>490</v>
      </c>
      <c r="P95" s="185"/>
      <c r="Q95" s="185">
        <f t="shared" si="7"/>
        <v>490</v>
      </c>
      <c r="R95" s="185">
        <f>IF(基本信息!$C$4&lt;&gt;"B","",Q95-N95)</f>
        <v>490</v>
      </c>
      <c r="S95" s="194">
        <f>IF(基本信息!$C$4&lt;&gt;"B","",IF(N95=0,0,ROUND(R95/ABS(N95),4)))</f>
        <v>0</v>
      </c>
      <c r="T95" s="195"/>
      <c r="U95" s="152" t="s">
        <v>541</v>
      </c>
      <c r="V95" s="152">
        <v>3</v>
      </c>
    </row>
    <row r="96" ht="21" customHeight="1" spans="1:22">
      <c r="A96" s="170">
        <f t="shared" si="12"/>
        <v>92</v>
      </c>
      <c r="B96" s="171" t="s">
        <v>551</v>
      </c>
      <c r="C96" s="172" t="s">
        <v>543</v>
      </c>
      <c r="D96" s="173" t="s">
        <v>544</v>
      </c>
      <c r="E96" s="174" t="s">
        <v>535</v>
      </c>
      <c r="F96" s="279" t="s">
        <v>545</v>
      </c>
      <c r="G96" s="174" t="s">
        <v>537</v>
      </c>
      <c r="H96" s="173" t="s">
        <v>548</v>
      </c>
      <c r="I96" s="173" t="s">
        <v>539</v>
      </c>
      <c r="J96" s="278">
        <v>1</v>
      </c>
      <c r="K96" s="184">
        <v>41263</v>
      </c>
      <c r="L96" s="184">
        <v>41263</v>
      </c>
      <c r="M96" s="185">
        <v>0</v>
      </c>
      <c r="N96" s="186">
        <v>0</v>
      </c>
      <c r="O96" s="187">
        <v>490</v>
      </c>
      <c r="P96" s="185"/>
      <c r="Q96" s="185">
        <f t="shared" si="7"/>
        <v>490</v>
      </c>
      <c r="R96" s="185">
        <f>IF(基本信息!$C$4&lt;&gt;"B","",Q96-N96)</f>
        <v>490</v>
      </c>
      <c r="S96" s="194">
        <f>IF(基本信息!$C$4&lt;&gt;"B","",IF(N96=0,0,ROUND(R96/ABS(N96),4)))</f>
        <v>0</v>
      </c>
      <c r="T96" s="195"/>
      <c r="U96" s="152" t="s">
        <v>541</v>
      </c>
      <c r="V96" s="152">
        <v>3</v>
      </c>
    </row>
    <row r="97" ht="21" customHeight="1" spans="1:22">
      <c r="A97" s="170">
        <f t="shared" si="12"/>
        <v>93</v>
      </c>
      <c r="B97" s="171" t="s">
        <v>552</v>
      </c>
      <c r="C97" s="172" t="s">
        <v>543</v>
      </c>
      <c r="D97" s="173" t="s">
        <v>544</v>
      </c>
      <c r="E97" s="174" t="s">
        <v>535</v>
      </c>
      <c r="F97" s="279" t="s">
        <v>545</v>
      </c>
      <c r="G97" s="174" t="s">
        <v>537</v>
      </c>
      <c r="H97" s="173" t="s">
        <v>548</v>
      </c>
      <c r="I97" s="173" t="s">
        <v>539</v>
      </c>
      <c r="J97" s="278">
        <v>1</v>
      </c>
      <c r="K97" s="184">
        <v>41263</v>
      </c>
      <c r="L97" s="184">
        <v>41263</v>
      </c>
      <c r="M97" s="185">
        <v>0</v>
      </c>
      <c r="N97" s="186">
        <v>0</v>
      </c>
      <c r="O97" s="187">
        <v>490</v>
      </c>
      <c r="P97" s="185"/>
      <c r="Q97" s="185">
        <f t="shared" si="7"/>
        <v>490</v>
      </c>
      <c r="R97" s="185">
        <f>IF(基本信息!$C$4&lt;&gt;"B","",Q97-N97)</f>
        <v>490</v>
      </c>
      <c r="S97" s="194">
        <f>IF(基本信息!$C$4&lt;&gt;"B","",IF(N97=0,0,ROUND(R97/ABS(N97),4)))</f>
        <v>0</v>
      </c>
      <c r="T97" s="195"/>
      <c r="U97" s="152" t="s">
        <v>541</v>
      </c>
      <c r="V97" s="152">
        <v>3</v>
      </c>
    </row>
    <row r="98" ht="21" customHeight="1" spans="1:22">
      <c r="A98" s="170">
        <f t="shared" si="12"/>
        <v>94</v>
      </c>
      <c r="B98" s="171" t="s">
        <v>553</v>
      </c>
      <c r="C98" s="172" t="s">
        <v>543</v>
      </c>
      <c r="D98" s="173" t="s">
        <v>544</v>
      </c>
      <c r="E98" s="174" t="s">
        <v>535</v>
      </c>
      <c r="F98" s="279" t="s">
        <v>545</v>
      </c>
      <c r="G98" s="174" t="s">
        <v>537</v>
      </c>
      <c r="H98" s="173" t="s">
        <v>548</v>
      </c>
      <c r="I98" s="173" t="s">
        <v>539</v>
      </c>
      <c r="J98" s="278">
        <v>1</v>
      </c>
      <c r="K98" s="184">
        <v>41263</v>
      </c>
      <c r="L98" s="184">
        <v>41263</v>
      </c>
      <c r="M98" s="185">
        <v>0</v>
      </c>
      <c r="N98" s="186">
        <v>0</v>
      </c>
      <c r="O98" s="187">
        <v>490</v>
      </c>
      <c r="P98" s="185"/>
      <c r="Q98" s="185">
        <f t="shared" si="7"/>
        <v>490</v>
      </c>
      <c r="R98" s="185">
        <f>IF(基本信息!$C$4&lt;&gt;"B","",Q98-N98)</f>
        <v>490</v>
      </c>
      <c r="S98" s="194">
        <f>IF(基本信息!$C$4&lt;&gt;"B","",IF(N98=0,0,ROUND(R98/ABS(N98),4)))</f>
        <v>0</v>
      </c>
      <c r="T98" s="195"/>
      <c r="U98" s="152" t="s">
        <v>541</v>
      </c>
      <c r="V98" s="152">
        <v>3</v>
      </c>
    </row>
    <row r="99" ht="21" customHeight="1" spans="1:22">
      <c r="A99" s="170">
        <f t="shared" si="12"/>
        <v>95</v>
      </c>
      <c r="B99" s="171" t="s">
        <v>554</v>
      </c>
      <c r="C99" s="172" t="s">
        <v>543</v>
      </c>
      <c r="D99" s="173" t="s">
        <v>544</v>
      </c>
      <c r="E99" s="174" t="s">
        <v>535</v>
      </c>
      <c r="F99" s="279" t="s">
        <v>545</v>
      </c>
      <c r="G99" s="174" t="s">
        <v>537</v>
      </c>
      <c r="H99" s="173" t="s">
        <v>548</v>
      </c>
      <c r="I99" s="173" t="s">
        <v>539</v>
      </c>
      <c r="J99" s="278">
        <v>1</v>
      </c>
      <c r="K99" s="184">
        <v>41263</v>
      </c>
      <c r="L99" s="184">
        <v>41263</v>
      </c>
      <c r="M99" s="185">
        <v>0</v>
      </c>
      <c r="N99" s="186">
        <v>0</v>
      </c>
      <c r="O99" s="187">
        <v>490</v>
      </c>
      <c r="P99" s="185"/>
      <c r="Q99" s="185">
        <f t="shared" si="7"/>
        <v>490</v>
      </c>
      <c r="R99" s="185">
        <f>IF(基本信息!$C$4&lt;&gt;"B","",Q99-N99)</f>
        <v>490</v>
      </c>
      <c r="S99" s="194">
        <f>IF(基本信息!$C$4&lt;&gt;"B","",IF(N99=0,0,ROUND(R99/ABS(N99),4)))</f>
        <v>0</v>
      </c>
      <c r="T99" s="195"/>
      <c r="U99" s="152" t="s">
        <v>541</v>
      </c>
      <c r="V99" s="152">
        <v>3</v>
      </c>
    </row>
    <row r="100" ht="21" customHeight="1" spans="1:22">
      <c r="A100" s="170">
        <f t="shared" si="12"/>
        <v>96</v>
      </c>
      <c r="B100" s="171" t="s">
        <v>555</v>
      </c>
      <c r="C100" s="172" t="s">
        <v>543</v>
      </c>
      <c r="D100" s="173" t="s">
        <v>556</v>
      </c>
      <c r="E100" s="174" t="s">
        <v>535</v>
      </c>
      <c r="F100" s="279" t="s">
        <v>545</v>
      </c>
      <c r="G100" s="174" t="s">
        <v>537</v>
      </c>
      <c r="H100" s="173" t="s">
        <v>557</v>
      </c>
      <c r="I100" s="173" t="s">
        <v>539</v>
      </c>
      <c r="J100" s="278">
        <v>1</v>
      </c>
      <c r="K100" s="184">
        <v>41604</v>
      </c>
      <c r="L100" s="184">
        <v>41604</v>
      </c>
      <c r="M100" s="185">
        <v>18172.38</v>
      </c>
      <c r="N100" s="186">
        <v>545.17</v>
      </c>
      <c r="O100" s="187">
        <v>490</v>
      </c>
      <c r="P100" s="185"/>
      <c r="Q100" s="185">
        <f t="shared" si="7"/>
        <v>490</v>
      </c>
      <c r="R100" s="185">
        <f>IF(基本信息!$C$4&lt;&gt;"B","",Q100-N100)</f>
        <v>-55.17</v>
      </c>
      <c r="S100" s="194">
        <f>IF(基本信息!$C$4&lt;&gt;"B","",IF(N100=0,0,ROUND(R100/ABS(N100),4)))</f>
        <v>-0.1012</v>
      </c>
      <c r="T100" s="195"/>
      <c r="U100" s="152" t="s">
        <v>541</v>
      </c>
      <c r="V100" s="152">
        <v>6</v>
      </c>
    </row>
    <row r="101" ht="21" customHeight="1" spans="1:22">
      <c r="A101" s="170">
        <f t="shared" si="12"/>
        <v>97</v>
      </c>
      <c r="B101" s="171" t="s">
        <v>558</v>
      </c>
      <c r="C101" s="172" t="s">
        <v>543</v>
      </c>
      <c r="D101" s="173" t="s">
        <v>556</v>
      </c>
      <c r="E101" s="174" t="s">
        <v>535</v>
      </c>
      <c r="F101" s="279" t="s">
        <v>545</v>
      </c>
      <c r="G101" s="174" t="s">
        <v>537</v>
      </c>
      <c r="H101" s="173" t="s">
        <v>557</v>
      </c>
      <c r="I101" s="173" t="s">
        <v>539</v>
      </c>
      <c r="J101" s="278">
        <v>1</v>
      </c>
      <c r="K101" s="184">
        <v>41604</v>
      </c>
      <c r="L101" s="184">
        <v>41604</v>
      </c>
      <c r="M101" s="185">
        <v>18172.38</v>
      </c>
      <c r="N101" s="186">
        <v>545.17</v>
      </c>
      <c r="O101" s="187">
        <v>490</v>
      </c>
      <c r="P101" s="185"/>
      <c r="Q101" s="185">
        <f t="shared" si="7"/>
        <v>490</v>
      </c>
      <c r="R101" s="185">
        <f>IF(基本信息!$C$4&lt;&gt;"B","",Q101-N101)</f>
        <v>-55.17</v>
      </c>
      <c r="S101" s="194">
        <f>IF(基本信息!$C$4&lt;&gt;"B","",IF(N101=0,0,ROUND(R101/ABS(N101),4)))</f>
        <v>-0.1012</v>
      </c>
      <c r="T101" s="195"/>
      <c r="U101" s="152" t="s">
        <v>541</v>
      </c>
      <c r="V101" s="152">
        <v>6</v>
      </c>
    </row>
    <row r="102" ht="21" customHeight="1" spans="1:22">
      <c r="A102" s="170">
        <f t="shared" si="12"/>
        <v>98</v>
      </c>
      <c r="B102" s="171" t="s">
        <v>559</v>
      </c>
      <c r="C102" s="172" t="s">
        <v>543</v>
      </c>
      <c r="D102" s="173" t="s">
        <v>556</v>
      </c>
      <c r="E102" s="174" t="s">
        <v>535</v>
      </c>
      <c r="F102" s="279" t="s">
        <v>545</v>
      </c>
      <c r="G102" s="174" t="s">
        <v>537</v>
      </c>
      <c r="H102" s="173" t="s">
        <v>557</v>
      </c>
      <c r="I102" s="173" t="s">
        <v>539</v>
      </c>
      <c r="J102" s="278">
        <v>1</v>
      </c>
      <c r="K102" s="184">
        <v>41604</v>
      </c>
      <c r="L102" s="184">
        <v>41604</v>
      </c>
      <c r="M102" s="185">
        <v>18172.38</v>
      </c>
      <c r="N102" s="186">
        <v>545.17</v>
      </c>
      <c r="O102" s="187">
        <v>490</v>
      </c>
      <c r="P102" s="185"/>
      <c r="Q102" s="185">
        <f t="shared" si="7"/>
        <v>490</v>
      </c>
      <c r="R102" s="185">
        <f>IF(基本信息!$C$4&lt;&gt;"B","",Q102-N102)</f>
        <v>-55.17</v>
      </c>
      <c r="S102" s="194">
        <f>IF(基本信息!$C$4&lt;&gt;"B","",IF(N102=0,0,ROUND(R102/ABS(N102),4)))</f>
        <v>-0.1012</v>
      </c>
      <c r="T102" s="195"/>
      <c r="U102" s="152" t="s">
        <v>541</v>
      </c>
      <c r="V102" s="152">
        <v>6</v>
      </c>
    </row>
    <row r="103" ht="21" customHeight="1" spans="1:22">
      <c r="A103" s="170">
        <f t="shared" si="12"/>
        <v>99</v>
      </c>
      <c r="B103" s="171" t="s">
        <v>560</v>
      </c>
      <c r="C103" s="172" t="s">
        <v>543</v>
      </c>
      <c r="D103" s="173" t="s">
        <v>561</v>
      </c>
      <c r="E103" s="174" t="s">
        <v>535</v>
      </c>
      <c r="F103" s="279" t="s">
        <v>545</v>
      </c>
      <c r="G103" s="174" t="s">
        <v>537</v>
      </c>
      <c r="H103" s="173" t="s">
        <v>538</v>
      </c>
      <c r="I103" s="173" t="s">
        <v>539</v>
      </c>
      <c r="J103" s="278">
        <v>1</v>
      </c>
      <c r="K103" s="184">
        <v>41604</v>
      </c>
      <c r="L103" s="184">
        <v>41604</v>
      </c>
      <c r="M103" s="185">
        <v>14770.09</v>
      </c>
      <c r="N103" s="186">
        <v>443.1</v>
      </c>
      <c r="O103" s="187">
        <v>160</v>
      </c>
      <c r="P103" s="185"/>
      <c r="Q103" s="185">
        <f t="shared" si="7"/>
        <v>160</v>
      </c>
      <c r="R103" s="185">
        <f>IF(基本信息!$C$4&lt;&gt;"B","",Q103-N103)</f>
        <v>-283.1</v>
      </c>
      <c r="S103" s="194">
        <f>IF(基本信息!$C$4&lt;&gt;"B","",IF(N103=0,0,ROUND(R103/ABS(N103),4)))</f>
        <v>-0.6389</v>
      </c>
      <c r="T103" s="281" t="s">
        <v>540</v>
      </c>
      <c r="U103" s="152" t="s">
        <v>541</v>
      </c>
      <c r="V103" s="152">
        <v>6</v>
      </c>
    </row>
    <row r="104" ht="21" customHeight="1" spans="1:22">
      <c r="A104" s="170">
        <f t="shared" si="12"/>
        <v>100</v>
      </c>
      <c r="B104" s="171" t="s">
        <v>562</v>
      </c>
      <c r="C104" s="172" t="s">
        <v>543</v>
      </c>
      <c r="D104" s="173" t="s">
        <v>561</v>
      </c>
      <c r="E104" s="174" t="s">
        <v>535</v>
      </c>
      <c r="F104" s="279" t="s">
        <v>545</v>
      </c>
      <c r="G104" s="174" t="s">
        <v>537</v>
      </c>
      <c r="H104" s="173" t="s">
        <v>538</v>
      </c>
      <c r="I104" s="173" t="s">
        <v>539</v>
      </c>
      <c r="J104" s="278">
        <v>1</v>
      </c>
      <c r="K104" s="184">
        <v>41604</v>
      </c>
      <c r="L104" s="184">
        <v>41604</v>
      </c>
      <c r="M104" s="185">
        <v>14770.09</v>
      </c>
      <c r="N104" s="186">
        <v>443.1</v>
      </c>
      <c r="O104" s="187">
        <v>160</v>
      </c>
      <c r="P104" s="185"/>
      <c r="Q104" s="185">
        <f t="shared" si="7"/>
        <v>160</v>
      </c>
      <c r="R104" s="185">
        <f>IF(基本信息!$C$4&lt;&gt;"B","",Q104-N104)</f>
        <v>-283.1</v>
      </c>
      <c r="S104" s="194">
        <f>IF(基本信息!$C$4&lt;&gt;"B","",IF(N104=0,0,ROUND(R104/ABS(N104),4)))</f>
        <v>-0.6389</v>
      </c>
      <c r="T104" s="281" t="s">
        <v>540</v>
      </c>
      <c r="U104" s="152" t="s">
        <v>541</v>
      </c>
      <c r="V104" s="152">
        <v>6</v>
      </c>
    </row>
    <row r="105" ht="21" customHeight="1" spans="1:22">
      <c r="A105" s="170">
        <f t="shared" si="12"/>
        <v>101</v>
      </c>
      <c r="B105" s="171" t="s">
        <v>563</v>
      </c>
      <c r="C105" s="172" t="s">
        <v>543</v>
      </c>
      <c r="D105" s="173" t="s">
        <v>556</v>
      </c>
      <c r="E105" s="174" t="s">
        <v>535</v>
      </c>
      <c r="F105" s="279" t="s">
        <v>545</v>
      </c>
      <c r="G105" s="174" t="s">
        <v>537</v>
      </c>
      <c r="H105" s="173" t="s">
        <v>557</v>
      </c>
      <c r="I105" s="173" t="s">
        <v>539</v>
      </c>
      <c r="J105" s="278">
        <v>1</v>
      </c>
      <c r="K105" s="184">
        <v>41604</v>
      </c>
      <c r="L105" s="184">
        <v>41604</v>
      </c>
      <c r="M105" s="185">
        <v>18172.38</v>
      </c>
      <c r="N105" s="186">
        <v>545.17</v>
      </c>
      <c r="O105" s="187">
        <v>490</v>
      </c>
      <c r="P105" s="185"/>
      <c r="Q105" s="185">
        <f t="shared" si="7"/>
        <v>490</v>
      </c>
      <c r="R105" s="185">
        <f>IF(基本信息!$C$4&lt;&gt;"B","",Q105-N105)</f>
        <v>-55.17</v>
      </c>
      <c r="S105" s="194">
        <f>IF(基本信息!$C$4&lt;&gt;"B","",IF(N105=0,0,ROUND(R105/ABS(N105),4)))</f>
        <v>-0.1012</v>
      </c>
      <c r="T105" s="195"/>
      <c r="U105" s="152" t="s">
        <v>541</v>
      </c>
      <c r="V105" s="152">
        <v>6</v>
      </c>
    </row>
    <row r="106" ht="21" customHeight="1" spans="1:22">
      <c r="A106" s="170">
        <f t="shared" si="12"/>
        <v>102</v>
      </c>
      <c r="B106" s="171" t="s">
        <v>564</v>
      </c>
      <c r="C106" s="172" t="s">
        <v>543</v>
      </c>
      <c r="D106" s="173" t="s">
        <v>561</v>
      </c>
      <c r="E106" s="174" t="s">
        <v>535</v>
      </c>
      <c r="F106" s="279" t="s">
        <v>545</v>
      </c>
      <c r="G106" s="174" t="s">
        <v>537</v>
      </c>
      <c r="H106" s="174" t="s">
        <v>425</v>
      </c>
      <c r="I106" s="173" t="s">
        <v>539</v>
      </c>
      <c r="J106" s="278">
        <v>1</v>
      </c>
      <c r="K106" s="184">
        <v>41604</v>
      </c>
      <c r="L106" s="184">
        <v>41604</v>
      </c>
      <c r="M106" s="185">
        <v>14770.09</v>
      </c>
      <c r="N106" s="186">
        <v>443.1</v>
      </c>
      <c r="O106" s="187">
        <v>160</v>
      </c>
      <c r="P106" s="185"/>
      <c r="Q106" s="185">
        <f t="shared" si="7"/>
        <v>160</v>
      </c>
      <c r="R106" s="185">
        <f>IF(基本信息!$C$4&lt;&gt;"B","",Q106-N106)</f>
        <v>-283.1</v>
      </c>
      <c r="S106" s="194">
        <f>IF(基本信息!$C$4&lt;&gt;"B","",IF(N106=0,0,ROUND(R106/ABS(N106),4)))</f>
        <v>-0.6389</v>
      </c>
      <c r="T106" s="281" t="s">
        <v>540</v>
      </c>
      <c r="U106" s="152" t="s">
        <v>541</v>
      </c>
      <c r="V106" s="152">
        <v>10</v>
      </c>
    </row>
    <row r="107" ht="21" customHeight="1" spans="1:22">
      <c r="A107" s="170">
        <f t="shared" si="12"/>
        <v>103</v>
      </c>
      <c r="B107" s="171" t="s">
        <v>565</v>
      </c>
      <c r="C107" s="172" t="s">
        <v>543</v>
      </c>
      <c r="D107" s="173" t="s">
        <v>561</v>
      </c>
      <c r="E107" s="174" t="s">
        <v>535</v>
      </c>
      <c r="F107" s="279" t="s">
        <v>545</v>
      </c>
      <c r="G107" s="174" t="s">
        <v>537</v>
      </c>
      <c r="H107" s="174" t="s">
        <v>425</v>
      </c>
      <c r="I107" s="173" t="s">
        <v>539</v>
      </c>
      <c r="J107" s="278">
        <v>1</v>
      </c>
      <c r="K107" s="184">
        <v>41604</v>
      </c>
      <c r="L107" s="184">
        <v>41604</v>
      </c>
      <c r="M107" s="185">
        <v>14770.09</v>
      </c>
      <c r="N107" s="186">
        <v>443.1</v>
      </c>
      <c r="O107" s="187">
        <v>160</v>
      </c>
      <c r="P107" s="185"/>
      <c r="Q107" s="185">
        <f t="shared" si="7"/>
        <v>160</v>
      </c>
      <c r="R107" s="185">
        <f>IF(基本信息!$C$4&lt;&gt;"B","",Q107-N107)</f>
        <v>-283.1</v>
      </c>
      <c r="S107" s="194">
        <f>IF(基本信息!$C$4&lt;&gt;"B","",IF(N107=0,0,ROUND(R107/ABS(N107),4)))</f>
        <v>-0.6389</v>
      </c>
      <c r="T107" s="281" t="s">
        <v>540</v>
      </c>
      <c r="U107" s="152" t="s">
        <v>541</v>
      </c>
      <c r="V107" s="152">
        <v>10</v>
      </c>
    </row>
    <row r="108" ht="21" customHeight="1" spans="1:22">
      <c r="A108" s="170">
        <f t="shared" si="12"/>
        <v>104</v>
      </c>
      <c r="B108" s="171" t="s">
        <v>566</v>
      </c>
      <c r="C108" s="172" t="s">
        <v>543</v>
      </c>
      <c r="D108" s="173" t="s">
        <v>561</v>
      </c>
      <c r="E108" s="174" t="s">
        <v>535</v>
      </c>
      <c r="F108" s="279" t="s">
        <v>545</v>
      </c>
      <c r="G108" s="174" t="s">
        <v>537</v>
      </c>
      <c r="H108" s="174" t="s">
        <v>425</v>
      </c>
      <c r="I108" s="173" t="s">
        <v>539</v>
      </c>
      <c r="J108" s="278">
        <v>1</v>
      </c>
      <c r="K108" s="184">
        <v>41604</v>
      </c>
      <c r="L108" s="184">
        <v>41604</v>
      </c>
      <c r="M108" s="185">
        <v>14770.09</v>
      </c>
      <c r="N108" s="186">
        <v>443.1</v>
      </c>
      <c r="O108" s="187">
        <v>160</v>
      </c>
      <c r="P108" s="185"/>
      <c r="Q108" s="185">
        <f t="shared" si="7"/>
        <v>160</v>
      </c>
      <c r="R108" s="185">
        <f>IF(基本信息!$C$4&lt;&gt;"B","",Q108-N108)</f>
        <v>-283.1</v>
      </c>
      <c r="S108" s="194">
        <f>IF(基本信息!$C$4&lt;&gt;"B","",IF(N108=0,0,ROUND(R108/ABS(N108),4)))</f>
        <v>-0.6389</v>
      </c>
      <c r="T108" s="281" t="s">
        <v>540</v>
      </c>
      <c r="U108" s="152" t="s">
        <v>541</v>
      </c>
      <c r="V108" s="152">
        <v>10</v>
      </c>
    </row>
    <row r="109" ht="21" customHeight="1" spans="1:22">
      <c r="A109" s="170">
        <f t="shared" si="12"/>
        <v>105</v>
      </c>
      <c r="B109" s="171" t="s">
        <v>567</v>
      </c>
      <c r="C109" s="172" t="s">
        <v>543</v>
      </c>
      <c r="D109" s="173" t="s">
        <v>561</v>
      </c>
      <c r="E109" s="174" t="s">
        <v>535</v>
      </c>
      <c r="F109" s="279" t="s">
        <v>545</v>
      </c>
      <c r="G109" s="174" t="s">
        <v>537</v>
      </c>
      <c r="H109" s="174" t="s">
        <v>425</v>
      </c>
      <c r="I109" s="173" t="s">
        <v>539</v>
      </c>
      <c r="J109" s="278">
        <v>1</v>
      </c>
      <c r="K109" s="184">
        <v>41604</v>
      </c>
      <c r="L109" s="184">
        <v>41604</v>
      </c>
      <c r="M109" s="185">
        <v>14770.09</v>
      </c>
      <c r="N109" s="186">
        <v>443.1</v>
      </c>
      <c r="O109" s="187">
        <v>160</v>
      </c>
      <c r="P109" s="185"/>
      <c r="Q109" s="185">
        <f t="shared" si="7"/>
        <v>160</v>
      </c>
      <c r="R109" s="185">
        <f>IF(基本信息!$C$4&lt;&gt;"B","",Q109-N109)</f>
        <v>-283.1</v>
      </c>
      <c r="S109" s="194">
        <f>IF(基本信息!$C$4&lt;&gt;"B","",IF(N109=0,0,ROUND(R109/ABS(N109),4)))</f>
        <v>-0.6389</v>
      </c>
      <c r="T109" s="281" t="s">
        <v>540</v>
      </c>
      <c r="U109" s="152" t="s">
        <v>541</v>
      </c>
      <c r="V109" s="152">
        <v>10</v>
      </c>
    </row>
    <row r="110" ht="21" customHeight="1" spans="1:22">
      <c r="A110" s="170">
        <f t="shared" si="12"/>
        <v>106</v>
      </c>
      <c r="B110" s="171" t="s">
        <v>568</v>
      </c>
      <c r="C110" s="172" t="s">
        <v>543</v>
      </c>
      <c r="D110" s="173" t="s">
        <v>561</v>
      </c>
      <c r="E110" s="174" t="s">
        <v>535</v>
      </c>
      <c r="F110" s="279" t="s">
        <v>545</v>
      </c>
      <c r="G110" s="174" t="s">
        <v>537</v>
      </c>
      <c r="H110" s="174" t="s">
        <v>425</v>
      </c>
      <c r="I110" s="173" t="s">
        <v>539</v>
      </c>
      <c r="J110" s="278">
        <v>1</v>
      </c>
      <c r="K110" s="184">
        <v>41604</v>
      </c>
      <c r="L110" s="184">
        <v>41604</v>
      </c>
      <c r="M110" s="185">
        <v>14770.09</v>
      </c>
      <c r="N110" s="186">
        <v>443.1</v>
      </c>
      <c r="O110" s="187">
        <v>160</v>
      </c>
      <c r="P110" s="185"/>
      <c r="Q110" s="185">
        <f t="shared" si="7"/>
        <v>160</v>
      </c>
      <c r="R110" s="185">
        <f>IF(基本信息!$C$4&lt;&gt;"B","",Q110-N110)</f>
        <v>-283.1</v>
      </c>
      <c r="S110" s="194">
        <f>IF(基本信息!$C$4&lt;&gt;"B","",IF(N110=0,0,ROUND(R110/ABS(N110),4)))</f>
        <v>-0.6389</v>
      </c>
      <c r="T110" s="281" t="s">
        <v>540</v>
      </c>
      <c r="U110" s="152" t="s">
        <v>541</v>
      </c>
      <c r="V110" s="152">
        <v>10</v>
      </c>
    </row>
    <row r="111" ht="21" customHeight="1" spans="1:22">
      <c r="A111" s="170">
        <f t="shared" si="12"/>
        <v>107</v>
      </c>
      <c r="B111" s="171" t="s">
        <v>569</v>
      </c>
      <c r="C111" s="172" t="s">
        <v>543</v>
      </c>
      <c r="D111" s="173" t="s">
        <v>544</v>
      </c>
      <c r="E111" s="174" t="s">
        <v>535</v>
      </c>
      <c r="F111" s="279" t="s">
        <v>545</v>
      </c>
      <c r="G111" s="174" t="s">
        <v>537</v>
      </c>
      <c r="H111" s="174" t="s">
        <v>425</v>
      </c>
      <c r="I111" s="173" t="s">
        <v>539</v>
      </c>
      <c r="J111" s="278">
        <v>1</v>
      </c>
      <c r="K111" s="184">
        <v>41263</v>
      </c>
      <c r="L111" s="184">
        <v>41263</v>
      </c>
      <c r="M111" s="185">
        <v>5837.34</v>
      </c>
      <c r="N111" s="186">
        <v>175.12</v>
      </c>
      <c r="O111" s="187">
        <v>160</v>
      </c>
      <c r="P111" s="185"/>
      <c r="Q111" s="185">
        <f t="shared" si="7"/>
        <v>160</v>
      </c>
      <c r="R111" s="185">
        <f>IF(基本信息!$C$4&lt;&gt;"B","",Q111-N111)</f>
        <v>-15.12</v>
      </c>
      <c r="S111" s="194">
        <f>IF(基本信息!$C$4&lt;&gt;"B","",IF(N111=0,0,ROUND(R111/ABS(N111),4)))</f>
        <v>-0.0863</v>
      </c>
      <c r="T111" s="281" t="s">
        <v>540</v>
      </c>
      <c r="U111" s="152" t="s">
        <v>541</v>
      </c>
      <c r="V111" s="152">
        <v>10</v>
      </c>
    </row>
    <row r="112" ht="21" customHeight="1" spans="1:21">
      <c r="A112" s="170">
        <f t="shared" si="12"/>
        <v>108</v>
      </c>
      <c r="B112" s="171" t="s">
        <v>570</v>
      </c>
      <c r="C112" s="172" t="s">
        <v>543</v>
      </c>
      <c r="D112" s="173" t="s">
        <v>544</v>
      </c>
      <c r="E112" s="174" t="s">
        <v>571</v>
      </c>
      <c r="F112" s="279" t="s">
        <v>545</v>
      </c>
      <c r="G112" s="174" t="s">
        <v>572</v>
      </c>
      <c r="H112" s="173" t="s">
        <v>548</v>
      </c>
      <c r="I112" s="173" t="s">
        <v>539</v>
      </c>
      <c r="J112" s="278">
        <v>1</v>
      </c>
      <c r="K112" s="184">
        <v>41263</v>
      </c>
      <c r="L112" s="184">
        <v>41263</v>
      </c>
      <c r="M112" s="185">
        <v>5950.47</v>
      </c>
      <c r="N112" s="186">
        <v>178.51</v>
      </c>
      <c r="O112" s="187">
        <v>40</v>
      </c>
      <c r="P112" s="185"/>
      <c r="Q112" s="185">
        <f t="shared" si="7"/>
        <v>40</v>
      </c>
      <c r="R112" s="185">
        <f>IF(基本信息!$C$4&lt;&gt;"B","",Q112-N112)</f>
        <v>-138.51</v>
      </c>
      <c r="S112" s="194">
        <f>IF(基本信息!$C$4&lt;&gt;"B","",IF(N112=0,0,ROUND(R112/ABS(N112),4)))</f>
        <v>-0.7759</v>
      </c>
      <c r="T112" s="195"/>
      <c r="U112" s="152" t="s">
        <v>541</v>
      </c>
    </row>
    <row r="113" ht="21" customHeight="1" spans="1:22">
      <c r="A113" s="170">
        <f t="shared" si="12"/>
        <v>109</v>
      </c>
      <c r="B113" s="171" t="s">
        <v>573</v>
      </c>
      <c r="C113" s="172" t="s">
        <v>543</v>
      </c>
      <c r="D113" s="173" t="s">
        <v>544</v>
      </c>
      <c r="E113" s="174" t="s">
        <v>535</v>
      </c>
      <c r="F113" s="279" t="s">
        <v>545</v>
      </c>
      <c r="G113" s="174" t="s">
        <v>537</v>
      </c>
      <c r="H113" s="174" t="s">
        <v>425</v>
      </c>
      <c r="I113" s="173" t="s">
        <v>539</v>
      </c>
      <c r="J113" s="278">
        <v>1</v>
      </c>
      <c r="K113" s="184">
        <v>41263</v>
      </c>
      <c r="L113" s="184">
        <v>41263</v>
      </c>
      <c r="M113" s="185">
        <v>5950.47</v>
      </c>
      <c r="N113" s="186">
        <v>178.51</v>
      </c>
      <c r="O113" s="187">
        <v>160</v>
      </c>
      <c r="P113" s="185"/>
      <c r="Q113" s="185">
        <f t="shared" si="7"/>
        <v>160</v>
      </c>
      <c r="R113" s="185">
        <f>IF(基本信息!$C$4&lt;&gt;"B","",Q113-N113)</f>
        <v>-18.51</v>
      </c>
      <c r="S113" s="194">
        <f>IF(基本信息!$C$4&lt;&gt;"B","",IF(N113=0,0,ROUND(R113/ABS(N113),4)))</f>
        <v>-0.1037</v>
      </c>
      <c r="T113" s="281" t="s">
        <v>540</v>
      </c>
      <c r="U113" s="152" t="s">
        <v>541</v>
      </c>
      <c r="V113" s="152">
        <v>10</v>
      </c>
    </row>
    <row r="114" ht="21" customHeight="1" spans="1:22">
      <c r="A114" s="170">
        <f t="shared" si="12"/>
        <v>110</v>
      </c>
      <c r="B114" s="171" t="s">
        <v>574</v>
      </c>
      <c r="C114" s="172" t="s">
        <v>543</v>
      </c>
      <c r="D114" s="173" t="s">
        <v>544</v>
      </c>
      <c r="E114" s="174" t="s">
        <v>535</v>
      </c>
      <c r="F114" s="279" t="s">
        <v>545</v>
      </c>
      <c r="G114" s="174" t="s">
        <v>537</v>
      </c>
      <c r="H114" s="174" t="s">
        <v>425</v>
      </c>
      <c r="I114" s="173" t="s">
        <v>539</v>
      </c>
      <c r="J114" s="278">
        <v>1</v>
      </c>
      <c r="K114" s="184">
        <v>41263</v>
      </c>
      <c r="L114" s="184">
        <v>41263</v>
      </c>
      <c r="M114" s="185">
        <v>5846.26</v>
      </c>
      <c r="N114" s="186">
        <v>175.39</v>
      </c>
      <c r="O114" s="187">
        <v>160</v>
      </c>
      <c r="P114" s="185"/>
      <c r="Q114" s="185">
        <f t="shared" si="7"/>
        <v>160</v>
      </c>
      <c r="R114" s="185">
        <f>IF(基本信息!$C$4&lt;&gt;"B","",Q114-N114)</f>
        <v>-15.39</v>
      </c>
      <c r="S114" s="194">
        <f>IF(基本信息!$C$4&lt;&gt;"B","",IF(N114=0,0,ROUND(R114/ABS(N114),4)))</f>
        <v>-0.0877</v>
      </c>
      <c r="T114" s="281" t="s">
        <v>540</v>
      </c>
      <c r="U114" s="152" t="s">
        <v>541</v>
      </c>
      <c r="V114" s="152">
        <v>10</v>
      </c>
    </row>
    <row r="115" ht="21" customHeight="1" spans="1:21">
      <c r="A115" s="170">
        <f t="shared" si="12"/>
        <v>111</v>
      </c>
      <c r="B115" s="171" t="s">
        <v>575</v>
      </c>
      <c r="C115" s="172" t="s">
        <v>543</v>
      </c>
      <c r="D115" s="173" t="s">
        <v>544</v>
      </c>
      <c r="E115" s="174" t="s">
        <v>571</v>
      </c>
      <c r="F115" s="279" t="s">
        <v>545</v>
      </c>
      <c r="G115" s="174" t="s">
        <v>572</v>
      </c>
      <c r="H115" s="173" t="s">
        <v>548</v>
      </c>
      <c r="I115" s="173" t="s">
        <v>539</v>
      </c>
      <c r="J115" s="278">
        <v>1</v>
      </c>
      <c r="K115" s="184">
        <v>41263</v>
      </c>
      <c r="L115" s="184">
        <v>41263</v>
      </c>
      <c r="M115" s="185">
        <v>5825.79</v>
      </c>
      <c r="N115" s="186">
        <v>174.77</v>
      </c>
      <c r="O115" s="187">
        <v>40</v>
      </c>
      <c r="P115" s="185"/>
      <c r="Q115" s="185">
        <f t="shared" si="7"/>
        <v>40</v>
      </c>
      <c r="R115" s="185">
        <f>IF(基本信息!$C$4&lt;&gt;"B","",Q115-N115)</f>
        <v>-134.77</v>
      </c>
      <c r="S115" s="194">
        <f>IF(基本信息!$C$4&lt;&gt;"B","",IF(N115=0,0,ROUND(R115/ABS(N115),4)))</f>
        <v>-0.7711</v>
      </c>
      <c r="T115" s="195"/>
      <c r="U115" s="152" t="s">
        <v>541</v>
      </c>
    </row>
    <row r="116" ht="21" customHeight="1" spans="1:21">
      <c r="A116" s="170">
        <f t="shared" si="12"/>
        <v>112</v>
      </c>
      <c r="B116" s="171" t="s">
        <v>576</v>
      </c>
      <c r="C116" s="172" t="s">
        <v>543</v>
      </c>
      <c r="D116" s="173" t="s">
        <v>544</v>
      </c>
      <c r="E116" s="174" t="s">
        <v>571</v>
      </c>
      <c r="F116" s="279" t="s">
        <v>545</v>
      </c>
      <c r="G116" s="174" t="s">
        <v>572</v>
      </c>
      <c r="H116" s="173" t="s">
        <v>548</v>
      </c>
      <c r="I116" s="173" t="s">
        <v>539</v>
      </c>
      <c r="J116" s="278">
        <v>1</v>
      </c>
      <c r="K116" s="184">
        <v>41263</v>
      </c>
      <c r="L116" s="184">
        <v>41263</v>
      </c>
      <c r="M116" s="185">
        <v>5572.22</v>
      </c>
      <c r="N116" s="186">
        <v>167.17</v>
      </c>
      <c r="O116" s="187">
        <v>40</v>
      </c>
      <c r="P116" s="185"/>
      <c r="Q116" s="185">
        <f t="shared" si="7"/>
        <v>40</v>
      </c>
      <c r="R116" s="185">
        <f>IF(基本信息!$C$4&lt;&gt;"B","",Q116-N116)</f>
        <v>-127.17</v>
      </c>
      <c r="S116" s="194">
        <f>IF(基本信息!$C$4&lt;&gt;"B","",IF(N116=0,0,ROUND(R116/ABS(N116),4)))</f>
        <v>-0.7607</v>
      </c>
      <c r="T116" s="195"/>
      <c r="U116" s="152" t="s">
        <v>541</v>
      </c>
    </row>
    <row r="117" ht="21" customHeight="1" spans="1:22">
      <c r="A117" s="170">
        <f t="shared" si="12"/>
        <v>113</v>
      </c>
      <c r="B117" s="171" t="s">
        <v>577</v>
      </c>
      <c r="C117" s="172" t="s">
        <v>543</v>
      </c>
      <c r="D117" s="173" t="s">
        <v>544</v>
      </c>
      <c r="E117" s="174" t="s">
        <v>535</v>
      </c>
      <c r="F117" s="279" t="s">
        <v>545</v>
      </c>
      <c r="G117" s="174" t="s">
        <v>537</v>
      </c>
      <c r="H117" s="174" t="s">
        <v>425</v>
      </c>
      <c r="I117" s="173" t="s">
        <v>539</v>
      </c>
      <c r="J117" s="278">
        <v>1</v>
      </c>
      <c r="K117" s="184">
        <v>41263</v>
      </c>
      <c r="L117" s="184">
        <v>41263</v>
      </c>
      <c r="M117" s="185">
        <v>5837.34</v>
      </c>
      <c r="N117" s="186">
        <v>175.12</v>
      </c>
      <c r="O117" s="187">
        <v>160</v>
      </c>
      <c r="P117" s="185"/>
      <c r="Q117" s="185">
        <f t="shared" si="7"/>
        <v>160</v>
      </c>
      <c r="R117" s="185">
        <f>IF(基本信息!$C$4&lt;&gt;"B","",Q117-N117)</f>
        <v>-15.12</v>
      </c>
      <c r="S117" s="194">
        <f>IF(基本信息!$C$4&lt;&gt;"B","",IF(N117=0,0,ROUND(R117/ABS(N117),4)))</f>
        <v>-0.0863</v>
      </c>
      <c r="T117" s="281" t="s">
        <v>540</v>
      </c>
      <c r="U117" s="152" t="s">
        <v>541</v>
      </c>
      <c r="V117" s="152">
        <v>10</v>
      </c>
    </row>
    <row r="118" ht="21" customHeight="1" spans="1:21">
      <c r="A118" s="170">
        <f t="shared" si="12"/>
        <v>114</v>
      </c>
      <c r="B118" s="171" t="s">
        <v>578</v>
      </c>
      <c r="C118" s="172" t="s">
        <v>543</v>
      </c>
      <c r="D118" s="173" t="s">
        <v>544</v>
      </c>
      <c r="E118" s="174" t="s">
        <v>571</v>
      </c>
      <c r="F118" s="279" t="s">
        <v>545</v>
      </c>
      <c r="G118" s="174" t="s">
        <v>572</v>
      </c>
      <c r="H118" s="173" t="s">
        <v>548</v>
      </c>
      <c r="I118" s="173" t="s">
        <v>539</v>
      </c>
      <c r="J118" s="278">
        <v>1</v>
      </c>
      <c r="K118" s="184">
        <v>41263</v>
      </c>
      <c r="L118" s="184">
        <v>41263</v>
      </c>
      <c r="M118" s="185">
        <v>5572.22</v>
      </c>
      <c r="N118" s="186">
        <v>167.17</v>
      </c>
      <c r="O118" s="187">
        <v>40</v>
      </c>
      <c r="P118" s="185"/>
      <c r="Q118" s="185">
        <f t="shared" si="7"/>
        <v>40</v>
      </c>
      <c r="R118" s="185">
        <f>IF(基本信息!$C$4&lt;&gt;"B","",Q118-N118)</f>
        <v>-127.17</v>
      </c>
      <c r="S118" s="194">
        <f>IF(基本信息!$C$4&lt;&gt;"B","",IF(N118=0,0,ROUND(R118/ABS(N118),4)))</f>
        <v>-0.7607</v>
      </c>
      <c r="T118" s="195"/>
      <c r="U118" s="152" t="s">
        <v>541</v>
      </c>
    </row>
    <row r="119" ht="21" customHeight="1" spans="1:22">
      <c r="A119" s="170">
        <f t="shared" si="12"/>
        <v>115</v>
      </c>
      <c r="B119" s="171" t="s">
        <v>579</v>
      </c>
      <c r="C119" s="172" t="s">
        <v>543</v>
      </c>
      <c r="D119" s="173" t="s">
        <v>544</v>
      </c>
      <c r="E119" s="174" t="s">
        <v>535</v>
      </c>
      <c r="F119" s="279" t="s">
        <v>545</v>
      </c>
      <c r="G119" s="174" t="s">
        <v>537</v>
      </c>
      <c r="H119" s="174" t="s">
        <v>425</v>
      </c>
      <c r="I119" s="173" t="s">
        <v>539</v>
      </c>
      <c r="J119" s="278">
        <v>1</v>
      </c>
      <c r="K119" s="184">
        <v>41263</v>
      </c>
      <c r="L119" s="184">
        <v>41263</v>
      </c>
      <c r="M119" s="185">
        <v>5825.79</v>
      </c>
      <c r="N119" s="186">
        <v>174.77</v>
      </c>
      <c r="O119" s="187">
        <v>160</v>
      </c>
      <c r="P119" s="185"/>
      <c r="Q119" s="185">
        <f t="shared" si="7"/>
        <v>160</v>
      </c>
      <c r="R119" s="185">
        <f>IF(基本信息!$C$4&lt;&gt;"B","",Q119-N119)</f>
        <v>-14.77</v>
      </c>
      <c r="S119" s="194">
        <f>IF(基本信息!$C$4&lt;&gt;"B","",IF(N119=0,0,ROUND(R119/ABS(N119),4)))</f>
        <v>-0.0845</v>
      </c>
      <c r="T119" s="281" t="s">
        <v>540</v>
      </c>
      <c r="U119" s="152" t="s">
        <v>541</v>
      </c>
      <c r="V119" s="152">
        <v>10</v>
      </c>
    </row>
    <row r="120" ht="21" customHeight="1" spans="1:21">
      <c r="A120" s="170">
        <f t="shared" si="12"/>
        <v>116</v>
      </c>
      <c r="B120" s="171" t="s">
        <v>580</v>
      </c>
      <c r="C120" s="172" t="s">
        <v>543</v>
      </c>
      <c r="D120" s="173" t="s">
        <v>544</v>
      </c>
      <c r="E120" s="174" t="s">
        <v>571</v>
      </c>
      <c r="F120" s="279" t="s">
        <v>545</v>
      </c>
      <c r="G120" s="174" t="s">
        <v>572</v>
      </c>
      <c r="H120" s="173" t="s">
        <v>548</v>
      </c>
      <c r="I120" s="173" t="s">
        <v>539</v>
      </c>
      <c r="J120" s="278">
        <v>1</v>
      </c>
      <c r="K120" s="184">
        <v>41263</v>
      </c>
      <c r="L120" s="184">
        <v>41263</v>
      </c>
      <c r="M120" s="185">
        <v>5572.22</v>
      </c>
      <c r="N120" s="186">
        <v>167.17</v>
      </c>
      <c r="O120" s="187">
        <v>40</v>
      </c>
      <c r="P120" s="185"/>
      <c r="Q120" s="185">
        <f t="shared" si="7"/>
        <v>40</v>
      </c>
      <c r="R120" s="185">
        <f>IF(基本信息!$C$4&lt;&gt;"B","",Q120-N120)</f>
        <v>-127.17</v>
      </c>
      <c r="S120" s="194">
        <f>IF(基本信息!$C$4&lt;&gt;"B","",IF(N120=0,0,ROUND(R120/ABS(N120),4)))</f>
        <v>-0.7607</v>
      </c>
      <c r="T120" s="195"/>
      <c r="U120" s="152" t="s">
        <v>541</v>
      </c>
    </row>
    <row r="121" ht="21" customHeight="1" spans="1:22">
      <c r="A121" s="170">
        <f t="shared" si="12"/>
        <v>117</v>
      </c>
      <c r="B121" s="171" t="s">
        <v>581</v>
      </c>
      <c r="C121" s="172" t="s">
        <v>543</v>
      </c>
      <c r="D121" s="173" t="s">
        <v>544</v>
      </c>
      <c r="E121" s="174" t="s">
        <v>535</v>
      </c>
      <c r="F121" s="279" t="s">
        <v>545</v>
      </c>
      <c r="G121" s="174" t="s">
        <v>537</v>
      </c>
      <c r="H121" s="174" t="s">
        <v>425</v>
      </c>
      <c r="I121" s="173" t="s">
        <v>539</v>
      </c>
      <c r="J121" s="278">
        <v>1</v>
      </c>
      <c r="K121" s="184">
        <v>41263</v>
      </c>
      <c r="L121" s="184">
        <v>41263</v>
      </c>
      <c r="M121" s="185">
        <v>5572.22</v>
      </c>
      <c r="N121" s="186">
        <v>167.17</v>
      </c>
      <c r="O121" s="187">
        <v>160</v>
      </c>
      <c r="P121" s="185"/>
      <c r="Q121" s="185">
        <f t="shared" si="7"/>
        <v>160</v>
      </c>
      <c r="R121" s="185">
        <f>IF(基本信息!$C$4&lt;&gt;"B","",Q121-N121)</f>
        <v>-7.16999999999999</v>
      </c>
      <c r="S121" s="194">
        <f>IF(基本信息!$C$4&lt;&gt;"B","",IF(N121=0,0,ROUND(R121/ABS(N121),4)))</f>
        <v>-0.0429</v>
      </c>
      <c r="T121" s="281" t="s">
        <v>540</v>
      </c>
      <c r="U121" s="152" t="s">
        <v>541</v>
      </c>
      <c r="V121" s="152">
        <v>10</v>
      </c>
    </row>
    <row r="122" ht="21" customHeight="1" spans="1:21">
      <c r="A122" s="170">
        <f t="shared" si="12"/>
        <v>118</v>
      </c>
      <c r="B122" s="171" t="s">
        <v>582</v>
      </c>
      <c r="C122" s="172" t="s">
        <v>543</v>
      </c>
      <c r="D122" s="173" t="s">
        <v>544</v>
      </c>
      <c r="E122" s="174" t="s">
        <v>571</v>
      </c>
      <c r="F122" s="279" t="s">
        <v>545</v>
      </c>
      <c r="G122" s="174" t="s">
        <v>572</v>
      </c>
      <c r="H122" s="173" t="s">
        <v>548</v>
      </c>
      <c r="I122" s="173" t="s">
        <v>539</v>
      </c>
      <c r="J122" s="278">
        <v>1</v>
      </c>
      <c r="K122" s="184">
        <v>41263</v>
      </c>
      <c r="L122" s="184">
        <v>41263</v>
      </c>
      <c r="M122" s="185">
        <v>5572.22</v>
      </c>
      <c r="N122" s="186">
        <v>167.17</v>
      </c>
      <c r="O122" s="187">
        <v>40</v>
      </c>
      <c r="P122" s="185"/>
      <c r="Q122" s="185">
        <f t="shared" si="7"/>
        <v>40</v>
      </c>
      <c r="R122" s="185">
        <f>IF(基本信息!$C$4&lt;&gt;"B","",Q122-N122)</f>
        <v>-127.17</v>
      </c>
      <c r="S122" s="194">
        <f>IF(基本信息!$C$4&lt;&gt;"B","",IF(N122=0,0,ROUND(R122/ABS(N122),4)))</f>
        <v>-0.7607</v>
      </c>
      <c r="T122" s="195"/>
      <c r="U122" s="152" t="s">
        <v>541</v>
      </c>
    </row>
    <row r="123" ht="21" customHeight="1" spans="1:21">
      <c r="A123" s="170">
        <f t="shared" si="12"/>
        <v>119</v>
      </c>
      <c r="B123" s="171" t="s">
        <v>583</v>
      </c>
      <c r="C123" s="172" t="s">
        <v>543</v>
      </c>
      <c r="D123" s="173" t="s">
        <v>544</v>
      </c>
      <c r="E123" s="174" t="s">
        <v>571</v>
      </c>
      <c r="F123" s="279" t="s">
        <v>545</v>
      </c>
      <c r="G123" s="174" t="s">
        <v>572</v>
      </c>
      <c r="H123" s="173" t="s">
        <v>548</v>
      </c>
      <c r="I123" s="173" t="s">
        <v>539</v>
      </c>
      <c r="J123" s="278">
        <v>1</v>
      </c>
      <c r="K123" s="184">
        <v>41263</v>
      </c>
      <c r="L123" s="184">
        <v>41263</v>
      </c>
      <c r="M123" s="185">
        <v>5572.22</v>
      </c>
      <c r="N123" s="186">
        <v>167.17</v>
      </c>
      <c r="O123" s="187">
        <v>40</v>
      </c>
      <c r="P123" s="185"/>
      <c r="Q123" s="185">
        <f t="shared" si="7"/>
        <v>40</v>
      </c>
      <c r="R123" s="185">
        <f>IF(基本信息!$C$4&lt;&gt;"B","",Q123-N123)</f>
        <v>-127.17</v>
      </c>
      <c r="S123" s="194">
        <f>IF(基本信息!$C$4&lt;&gt;"B","",IF(N123=0,0,ROUND(R123/ABS(N123),4)))</f>
        <v>-0.7607</v>
      </c>
      <c r="T123" s="195"/>
      <c r="U123" s="152" t="s">
        <v>541</v>
      </c>
    </row>
    <row r="124" ht="21" customHeight="1" spans="1:21">
      <c r="A124" s="170">
        <f t="shared" si="12"/>
        <v>120</v>
      </c>
      <c r="B124" s="171" t="s">
        <v>584</v>
      </c>
      <c r="C124" s="172" t="s">
        <v>543</v>
      </c>
      <c r="D124" s="173" t="s">
        <v>544</v>
      </c>
      <c r="E124" s="174" t="s">
        <v>571</v>
      </c>
      <c r="F124" s="279" t="s">
        <v>545</v>
      </c>
      <c r="G124" s="174" t="s">
        <v>572</v>
      </c>
      <c r="H124" s="173" t="s">
        <v>548</v>
      </c>
      <c r="I124" s="173" t="s">
        <v>539</v>
      </c>
      <c r="J124" s="278">
        <v>1</v>
      </c>
      <c r="K124" s="184">
        <v>41263</v>
      </c>
      <c r="L124" s="184">
        <v>41263</v>
      </c>
      <c r="M124" s="185">
        <v>5572.22</v>
      </c>
      <c r="N124" s="186">
        <v>167.17</v>
      </c>
      <c r="O124" s="187">
        <v>40</v>
      </c>
      <c r="P124" s="185"/>
      <c r="Q124" s="185">
        <f t="shared" si="7"/>
        <v>40</v>
      </c>
      <c r="R124" s="185">
        <f>IF(基本信息!$C$4&lt;&gt;"B","",Q124-N124)</f>
        <v>-127.17</v>
      </c>
      <c r="S124" s="194">
        <f>IF(基本信息!$C$4&lt;&gt;"B","",IF(N124=0,0,ROUND(R124/ABS(N124),4)))</f>
        <v>-0.7607</v>
      </c>
      <c r="T124" s="195"/>
      <c r="U124" s="152" t="s">
        <v>541</v>
      </c>
    </row>
    <row r="125" ht="21" customHeight="1" spans="1:22">
      <c r="A125" s="170">
        <f t="shared" si="12"/>
        <v>121</v>
      </c>
      <c r="B125" s="171" t="s">
        <v>585</v>
      </c>
      <c r="C125" s="172" t="s">
        <v>543</v>
      </c>
      <c r="D125" s="173" t="s">
        <v>544</v>
      </c>
      <c r="E125" s="174" t="s">
        <v>535</v>
      </c>
      <c r="F125" s="279" t="s">
        <v>545</v>
      </c>
      <c r="G125" s="174" t="s">
        <v>537</v>
      </c>
      <c r="H125" s="174" t="s">
        <v>425</v>
      </c>
      <c r="I125" s="173" t="s">
        <v>539</v>
      </c>
      <c r="J125" s="278">
        <v>1</v>
      </c>
      <c r="K125" s="184">
        <v>41263</v>
      </c>
      <c r="L125" s="184">
        <v>41263</v>
      </c>
      <c r="M125" s="185">
        <v>5572.22</v>
      </c>
      <c r="N125" s="186">
        <v>167.17</v>
      </c>
      <c r="O125" s="187">
        <v>160</v>
      </c>
      <c r="P125" s="185"/>
      <c r="Q125" s="185">
        <f t="shared" si="7"/>
        <v>160</v>
      </c>
      <c r="R125" s="185">
        <f>IF(基本信息!$C$4&lt;&gt;"B","",Q125-N125)</f>
        <v>-7.16999999999999</v>
      </c>
      <c r="S125" s="194">
        <f>IF(基本信息!$C$4&lt;&gt;"B","",IF(N125=0,0,ROUND(R125/ABS(N125),4)))</f>
        <v>-0.0429</v>
      </c>
      <c r="T125" s="281" t="s">
        <v>540</v>
      </c>
      <c r="U125" s="152" t="s">
        <v>541</v>
      </c>
      <c r="V125" s="152">
        <v>10</v>
      </c>
    </row>
    <row r="126" ht="21" customHeight="1" spans="1:21">
      <c r="A126" s="170">
        <f t="shared" si="12"/>
        <v>122</v>
      </c>
      <c r="B126" s="171" t="s">
        <v>586</v>
      </c>
      <c r="C126" s="172" t="s">
        <v>543</v>
      </c>
      <c r="D126" s="173" t="s">
        <v>544</v>
      </c>
      <c r="E126" s="174" t="s">
        <v>571</v>
      </c>
      <c r="F126" s="279" t="s">
        <v>545</v>
      </c>
      <c r="G126" s="174" t="s">
        <v>572</v>
      </c>
      <c r="H126" s="173" t="s">
        <v>548</v>
      </c>
      <c r="I126" s="173" t="s">
        <v>539</v>
      </c>
      <c r="J126" s="278">
        <v>1</v>
      </c>
      <c r="K126" s="184">
        <v>41263</v>
      </c>
      <c r="L126" s="184">
        <v>41263</v>
      </c>
      <c r="M126" s="185">
        <v>5572.22</v>
      </c>
      <c r="N126" s="186">
        <v>167.17</v>
      </c>
      <c r="O126" s="187">
        <v>40</v>
      </c>
      <c r="P126" s="185"/>
      <c r="Q126" s="185">
        <f t="shared" si="7"/>
        <v>40</v>
      </c>
      <c r="R126" s="185">
        <f>IF(基本信息!$C$4&lt;&gt;"B","",Q126-N126)</f>
        <v>-127.17</v>
      </c>
      <c r="S126" s="194">
        <f>IF(基本信息!$C$4&lt;&gt;"B","",IF(N126=0,0,ROUND(R126/ABS(N126),4)))</f>
        <v>-0.7607</v>
      </c>
      <c r="T126" s="195"/>
      <c r="U126" s="152" t="s">
        <v>541</v>
      </c>
    </row>
    <row r="127" ht="21" customHeight="1" spans="1:22">
      <c r="A127" s="170">
        <f t="shared" si="12"/>
        <v>123</v>
      </c>
      <c r="B127" s="171" t="s">
        <v>587</v>
      </c>
      <c r="C127" s="172" t="s">
        <v>543</v>
      </c>
      <c r="D127" s="173" t="s">
        <v>544</v>
      </c>
      <c r="E127" s="174" t="s">
        <v>535</v>
      </c>
      <c r="F127" s="279" t="s">
        <v>545</v>
      </c>
      <c r="G127" s="174" t="s">
        <v>537</v>
      </c>
      <c r="H127" s="174" t="s">
        <v>425</v>
      </c>
      <c r="I127" s="173" t="s">
        <v>539</v>
      </c>
      <c r="J127" s="278">
        <v>1</v>
      </c>
      <c r="K127" s="184">
        <v>41263</v>
      </c>
      <c r="L127" s="184">
        <v>41263</v>
      </c>
      <c r="M127" s="185">
        <v>5572.22</v>
      </c>
      <c r="N127" s="186">
        <v>167.17</v>
      </c>
      <c r="O127" s="187">
        <v>160</v>
      </c>
      <c r="P127" s="185"/>
      <c r="Q127" s="185">
        <f t="shared" si="7"/>
        <v>160</v>
      </c>
      <c r="R127" s="185">
        <f>IF(基本信息!$C$4&lt;&gt;"B","",Q127-N127)</f>
        <v>-7.16999999999999</v>
      </c>
      <c r="S127" s="194">
        <f>IF(基本信息!$C$4&lt;&gt;"B","",IF(N127=0,0,ROUND(R127/ABS(N127),4)))</f>
        <v>-0.0429</v>
      </c>
      <c r="T127" s="281" t="s">
        <v>540</v>
      </c>
      <c r="U127" s="152" t="s">
        <v>541</v>
      </c>
      <c r="V127" s="152">
        <v>10</v>
      </c>
    </row>
    <row r="128" ht="21" customHeight="1" spans="1:22">
      <c r="A128" s="170">
        <f t="shared" si="12"/>
        <v>124</v>
      </c>
      <c r="B128" s="171" t="s">
        <v>588</v>
      </c>
      <c r="C128" s="172" t="s">
        <v>543</v>
      </c>
      <c r="D128" s="173" t="s">
        <v>544</v>
      </c>
      <c r="E128" s="174" t="s">
        <v>535</v>
      </c>
      <c r="F128" s="279" t="s">
        <v>545</v>
      </c>
      <c r="G128" s="174" t="s">
        <v>537</v>
      </c>
      <c r="H128" s="174" t="s">
        <v>425</v>
      </c>
      <c r="I128" s="173" t="s">
        <v>539</v>
      </c>
      <c r="J128" s="278">
        <v>1</v>
      </c>
      <c r="K128" s="184">
        <v>41263</v>
      </c>
      <c r="L128" s="184">
        <v>41263</v>
      </c>
      <c r="M128" s="185">
        <v>5837.34</v>
      </c>
      <c r="N128" s="186">
        <v>175.12</v>
      </c>
      <c r="O128" s="187">
        <v>160</v>
      </c>
      <c r="P128" s="185"/>
      <c r="Q128" s="185">
        <f t="shared" si="7"/>
        <v>160</v>
      </c>
      <c r="R128" s="185">
        <f>IF(基本信息!$C$4&lt;&gt;"B","",Q128-N128)</f>
        <v>-15.12</v>
      </c>
      <c r="S128" s="194">
        <f>IF(基本信息!$C$4&lt;&gt;"B","",IF(N128=0,0,ROUND(R128/ABS(N128),4)))</f>
        <v>-0.0863</v>
      </c>
      <c r="T128" s="281" t="s">
        <v>540</v>
      </c>
      <c r="U128" s="152" t="s">
        <v>541</v>
      </c>
      <c r="V128" s="152">
        <v>10</v>
      </c>
    </row>
    <row r="129" ht="21" customHeight="1" spans="1:22">
      <c r="A129" s="170">
        <f t="shared" si="12"/>
        <v>125</v>
      </c>
      <c r="B129" s="171" t="s">
        <v>589</v>
      </c>
      <c r="C129" s="172" t="s">
        <v>543</v>
      </c>
      <c r="D129" s="173" t="s">
        <v>544</v>
      </c>
      <c r="E129" s="174" t="s">
        <v>535</v>
      </c>
      <c r="F129" s="279" t="s">
        <v>545</v>
      </c>
      <c r="G129" s="174" t="s">
        <v>537</v>
      </c>
      <c r="H129" s="174" t="s">
        <v>425</v>
      </c>
      <c r="I129" s="173" t="s">
        <v>539</v>
      </c>
      <c r="J129" s="278">
        <v>1</v>
      </c>
      <c r="K129" s="184">
        <v>41263</v>
      </c>
      <c r="L129" s="184">
        <v>41263</v>
      </c>
      <c r="M129" s="185">
        <v>5837.34</v>
      </c>
      <c r="N129" s="186">
        <v>175.12</v>
      </c>
      <c r="O129" s="187">
        <v>160</v>
      </c>
      <c r="P129" s="185"/>
      <c r="Q129" s="185">
        <f t="shared" si="7"/>
        <v>160</v>
      </c>
      <c r="R129" s="185">
        <f>IF(基本信息!$C$4&lt;&gt;"B","",Q129-N129)</f>
        <v>-15.12</v>
      </c>
      <c r="S129" s="194">
        <f>IF(基本信息!$C$4&lt;&gt;"B","",IF(N129=0,0,ROUND(R129/ABS(N129),4)))</f>
        <v>-0.0863</v>
      </c>
      <c r="T129" s="281" t="s">
        <v>540</v>
      </c>
      <c r="U129" s="152" t="s">
        <v>541</v>
      </c>
      <c r="V129" s="152">
        <v>10</v>
      </c>
    </row>
    <row r="130" ht="21" customHeight="1" spans="1:22">
      <c r="A130" s="170">
        <f t="shared" si="12"/>
        <v>126</v>
      </c>
      <c r="B130" s="171" t="s">
        <v>590</v>
      </c>
      <c r="C130" s="172" t="s">
        <v>543</v>
      </c>
      <c r="D130" s="173" t="s">
        <v>544</v>
      </c>
      <c r="E130" s="174" t="s">
        <v>535</v>
      </c>
      <c r="F130" s="279" t="s">
        <v>545</v>
      </c>
      <c r="G130" s="174" t="s">
        <v>537</v>
      </c>
      <c r="H130" s="174" t="s">
        <v>425</v>
      </c>
      <c r="I130" s="173" t="s">
        <v>539</v>
      </c>
      <c r="J130" s="278">
        <v>1</v>
      </c>
      <c r="K130" s="184">
        <v>41263</v>
      </c>
      <c r="L130" s="184">
        <v>41263</v>
      </c>
      <c r="M130" s="185">
        <v>5837.34</v>
      </c>
      <c r="N130" s="186">
        <v>175.12</v>
      </c>
      <c r="O130" s="187">
        <v>160</v>
      </c>
      <c r="P130" s="185"/>
      <c r="Q130" s="185">
        <f t="shared" si="7"/>
        <v>160</v>
      </c>
      <c r="R130" s="185">
        <f>IF(基本信息!$C$4&lt;&gt;"B","",Q130-N130)</f>
        <v>-15.12</v>
      </c>
      <c r="S130" s="194">
        <f>IF(基本信息!$C$4&lt;&gt;"B","",IF(N130=0,0,ROUND(R130/ABS(N130),4)))</f>
        <v>-0.0863</v>
      </c>
      <c r="T130" s="281" t="s">
        <v>540</v>
      </c>
      <c r="U130" s="152" t="s">
        <v>541</v>
      </c>
      <c r="V130" s="152">
        <v>10</v>
      </c>
    </row>
    <row r="131" ht="21" customHeight="1" spans="1:22">
      <c r="A131" s="170">
        <f t="shared" si="12"/>
        <v>127</v>
      </c>
      <c r="B131" s="171" t="s">
        <v>591</v>
      </c>
      <c r="C131" s="172" t="s">
        <v>543</v>
      </c>
      <c r="D131" s="173" t="s">
        <v>544</v>
      </c>
      <c r="E131" s="174" t="s">
        <v>535</v>
      </c>
      <c r="F131" s="279" t="s">
        <v>545</v>
      </c>
      <c r="G131" s="174" t="s">
        <v>537</v>
      </c>
      <c r="H131" s="174" t="s">
        <v>425</v>
      </c>
      <c r="I131" s="173" t="s">
        <v>539</v>
      </c>
      <c r="J131" s="278">
        <v>1</v>
      </c>
      <c r="K131" s="184">
        <v>41263</v>
      </c>
      <c r="L131" s="184">
        <v>41263</v>
      </c>
      <c r="M131" s="185">
        <v>5825.79</v>
      </c>
      <c r="N131" s="186">
        <v>174.77</v>
      </c>
      <c r="O131" s="187">
        <v>160</v>
      </c>
      <c r="P131" s="185"/>
      <c r="Q131" s="185">
        <f t="shared" si="7"/>
        <v>160</v>
      </c>
      <c r="R131" s="185">
        <f>IF(基本信息!$C$4&lt;&gt;"B","",Q131-N131)</f>
        <v>-14.77</v>
      </c>
      <c r="S131" s="194">
        <f>IF(基本信息!$C$4&lt;&gt;"B","",IF(N131=0,0,ROUND(R131/ABS(N131),4)))</f>
        <v>-0.0845</v>
      </c>
      <c r="T131" s="281" t="s">
        <v>540</v>
      </c>
      <c r="U131" s="152" t="s">
        <v>541</v>
      </c>
      <c r="V131" s="152">
        <v>10</v>
      </c>
    </row>
    <row r="132" ht="21" customHeight="1" spans="1:22">
      <c r="A132" s="170">
        <f t="shared" si="12"/>
        <v>128</v>
      </c>
      <c r="B132" s="171" t="s">
        <v>592</v>
      </c>
      <c r="C132" s="172" t="s">
        <v>543</v>
      </c>
      <c r="D132" s="173" t="s">
        <v>544</v>
      </c>
      <c r="E132" s="174" t="s">
        <v>535</v>
      </c>
      <c r="F132" s="279" t="s">
        <v>545</v>
      </c>
      <c r="G132" s="174" t="s">
        <v>537</v>
      </c>
      <c r="H132" s="174" t="s">
        <v>425</v>
      </c>
      <c r="I132" s="173" t="s">
        <v>539</v>
      </c>
      <c r="J132" s="278">
        <v>1</v>
      </c>
      <c r="K132" s="184">
        <v>41263</v>
      </c>
      <c r="L132" s="184">
        <v>41263</v>
      </c>
      <c r="M132" s="185">
        <v>5572.22</v>
      </c>
      <c r="N132" s="186">
        <v>167.17</v>
      </c>
      <c r="O132" s="187">
        <v>160</v>
      </c>
      <c r="P132" s="185"/>
      <c r="Q132" s="185">
        <f t="shared" si="7"/>
        <v>160</v>
      </c>
      <c r="R132" s="185">
        <f>IF(基本信息!$C$4&lt;&gt;"B","",Q132-N132)</f>
        <v>-7.16999999999999</v>
      </c>
      <c r="S132" s="194">
        <f>IF(基本信息!$C$4&lt;&gt;"B","",IF(N132=0,0,ROUND(R132/ABS(N132),4)))</f>
        <v>-0.0429</v>
      </c>
      <c r="T132" s="281" t="s">
        <v>540</v>
      </c>
      <c r="U132" s="152" t="s">
        <v>541</v>
      </c>
      <c r="V132" s="152">
        <v>10</v>
      </c>
    </row>
    <row r="133" ht="21" customHeight="1" spans="1:22">
      <c r="A133" s="170">
        <f t="shared" si="12"/>
        <v>129</v>
      </c>
      <c r="B133" s="171" t="s">
        <v>593</v>
      </c>
      <c r="C133" s="172" t="s">
        <v>543</v>
      </c>
      <c r="D133" s="173" t="s">
        <v>544</v>
      </c>
      <c r="E133" s="174" t="s">
        <v>535</v>
      </c>
      <c r="F133" s="279" t="s">
        <v>545</v>
      </c>
      <c r="G133" s="174" t="s">
        <v>537</v>
      </c>
      <c r="H133" s="174" t="s">
        <v>425</v>
      </c>
      <c r="I133" s="173" t="s">
        <v>539</v>
      </c>
      <c r="J133" s="278">
        <v>1</v>
      </c>
      <c r="K133" s="184">
        <v>41263</v>
      </c>
      <c r="L133" s="184">
        <v>41263</v>
      </c>
      <c r="M133" s="185">
        <v>5837.34</v>
      </c>
      <c r="N133" s="186">
        <v>175.12</v>
      </c>
      <c r="O133" s="187">
        <v>160</v>
      </c>
      <c r="P133" s="185"/>
      <c r="Q133" s="185">
        <f t="shared" ref="Q133:Q196" si="13">J133*O133</f>
        <v>160</v>
      </c>
      <c r="R133" s="185">
        <f>IF(基本信息!$C$4&lt;&gt;"B","",Q133-N133)</f>
        <v>-15.12</v>
      </c>
      <c r="S133" s="194">
        <f>IF(基本信息!$C$4&lt;&gt;"B","",IF(N133=0,0,ROUND(R133/ABS(N133),4)))</f>
        <v>-0.0863</v>
      </c>
      <c r="T133" s="281" t="s">
        <v>540</v>
      </c>
      <c r="U133" s="152" t="s">
        <v>541</v>
      </c>
      <c r="V133" s="152">
        <v>10</v>
      </c>
    </row>
    <row r="134" ht="21" customHeight="1" spans="1:22">
      <c r="A134" s="170">
        <f t="shared" si="12"/>
        <v>130</v>
      </c>
      <c r="B134" s="171" t="s">
        <v>594</v>
      </c>
      <c r="C134" s="172" t="s">
        <v>543</v>
      </c>
      <c r="D134" s="173" t="s">
        <v>544</v>
      </c>
      <c r="E134" s="174" t="s">
        <v>535</v>
      </c>
      <c r="F134" s="279" t="s">
        <v>545</v>
      </c>
      <c r="G134" s="174" t="s">
        <v>537</v>
      </c>
      <c r="H134" s="174" t="s">
        <v>425</v>
      </c>
      <c r="I134" s="173" t="s">
        <v>539</v>
      </c>
      <c r="J134" s="278">
        <v>1</v>
      </c>
      <c r="K134" s="184">
        <v>41263</v>
      </c>
      <c r="L134" s="184">
        <v>41263</v>
      </c>
      <c r="M134" s="185">
        <v>5825.79</v>
      </c>
      <c r="N134" s="186">
        <v>174.77</v>
      </c>
      <c r="O134" s="187">
        <v>160</v>
      </c>
      <c r="P134" s="185"/>
      <c r="Q134" s="185">
        <f t="shared" si="13"/>
        <v>160</v>
      </c>
      <c r="R134" s="185">
        <f>IF(基本信息!$C$4&lt;&gt;"B","",Q134-N134)</f>
        <v>-14.77</v>
      </c>
      <c r="S134" s="194">
        <f>IF(基本信息!$C$4&lt;&gt;"B","",IF(N134=0,0,ROUND(R134/ABS(N134),4)))</f>
        <v>-0.0845</v>
      </c>
      <c r="T134" s="281" t="s">
        <v>540</v>
      </c>
      <c r="U134" s="152" t="s">
        <v>541</v>
      </c>
      <c r="V134" s="152">
        <v>10</v>
      </c>
    </row>
    <row r="135" ht="21" customHeight="1" spans="1:22">
      <c r="A135" s="170">
        <f t="shared" si="12"/>
        <v>131</v>
      </c>
      <c r="B135" s="171" t="s">
        <v>595</v>
      </c>
      <c r="C135" s="172" t="s">
        <v>543</v>
      </c>
      <c r="D135" s="173" t="s">
        <v>544</v>
      </c>
      <c r="E135" s="174" t="s">
        <v>535</v>
      </c>
      <c r="F135" s="279" t="s">
        <v>545</v>
      </c>
      <c r="G135" s="174" t="s">
        <v>537</v>
      </c>
      <c r="H135" s="174" t="s">
        <v>425</v>
      </c>
      <c r="I135" s="173" t="s">
        <v>539</v>
      </c>
      <c r="J135" s="278">
        <v>1</v>
      </c>
      <c r="K135" s="184">
        <v>41263</v>
      </c>
      <c r="L135" s="184">
        <v>41263</v>
      </c>
      <c r="M135" s="185">
        <v>5825.79</v>
      </c>
      <c r="N135" s="186">
        <v>174.77</v>
      </c>
      <c r="O135" s="187">
        <v>160</v>
      </c>
      <c r="P135" s="185"/>
      <c r="Q135" s="185">
        <f t="shared" si="13"/>
        <v>160</v>
      </c>
      <c r="R135" s="185">
        <f>IF(基本信息!$C$4&lt;&gt;"B","",Q135-N135)</f>
        <v>-14.77</v>
      </c>
      <c r="S135" s="194">
        <f>IF(基本信息!$C$4&lt;&gt;"B","",IF(N135=0,0,ROUND(R135/ABS(N135),4)))</f>
        <v>-0.0845</v>
      </c>
      <c r="T135" s="281" t="s">
        <v>540</v>
      </c>
      <c r="U135" s="152" t="s">
        <v>541</v>
      </c>
      <c r="V135" s="152">
        <v>10</v>
      </c>
    </row>
    <row r="136" ht="21" customHeight="1" spans="1:22">
      <c r="A136" s="170">
        <f t="shared" si="12"/>
        <v>132</v>
      </c>
      <c r="B136" s="171" t="s">
        <v>596</v>
      </c>
      <c r="C136" s="172" t="s">
        <v>543</v>
      </c>
      <c r="D136" s="173" t="s">
        <v>544</v>
      </c>
      <c r="E136" s="174" t="s">
        <v>535</v>
      </c>
      <c r="F136" s="279" t="s">
        <v>545</v>
      </c>
      <c r="G136" s="174" t="s">
        <v>537</v>
      </c>
      <c r="H136" s="174" t="s">
        <v>425</v>
      </c>
      <c r="I136" s="173" t="s">
        <v>539</v>
      </c>
      <c r="J136" s="278">
        <v>1</v>
      </c>
      <c r="K136" s="184">
        <v>41263</v>
      </c>
      <c r="L136" s="184">
        <v>41263</v>
      </c>
      <c r="M136" s="185">
        <v>5837.34</v>
      </c>
      <c r="N136" s="186">
        <v>175.12</v>
      </c>
      <c r="O136" s="187">
        <v>160</v>
      </c>
      <c r="P136" s="185"/>
      <c r="Q136" s="185">
        <f t="shared" si="13"/>
        <v>160</v>
      </c>
      <c r="R136" s="185">
        <f>IF(基本信息!$C$4&lt;&gt;"B","",Q136-N136)</f>
        <v>-15.12</v>
      </c>
      <c r="S136" s="194">
        <f>IF(基本信息!$C$4&lt;&gt;"B","",IF(N136=0,0,ROUND(R136/ABS(N136),4)))</f>
        <v>-0.0863</v>
      </c>
      <c r="T136" s="281" t="s">
        <v>540</v>
      </c>
      <c r="U136" s="152" t="s">
        <v>541</v>
      </c>
      <c r="V136" s="152">
        <v>10</v>
      </c>
    </row>
    <row r="137" ht="21" customHeight="1" spans="1:22">
      <c r="A137" s="170">
        <f t="shared" si="12"/>
        <v>133</v>
      </c>
      <c r="B137" s="171" t="s">
        <v>597</v>
      </c>
      <c r="C137" s="172" t="s">
        <v>543</v>
      </c>
      <c r="D137" s="173" t="s">
        <v>544</v>
      </c>
      <c r="E137" s="174" t="s">
        <v>535</v>
      </c>
      <c r="F137" s="279" t="s">
        <v>545</v>
      </c>
      <c r="G137" s="174" t="s">
        <v>537</v>
      </c>
      <c r="H137" s="174" t="s">
        <v>425</v>
      </c>
      <c r="I137" s="173" t="s">
        <v>539</v>
      </c>
      <c r="J137" s="278">
        <v>1</v>
      </c>
      <c r="K137" s="184">
        <v>41263</v>
      </c>
      <c r="L137" s="184">
        <v>41263</v>
      </c>
      <c r="M137" s="185">
        <v>5837.34</v>
      </c>
      <c r="N137" s="186">
        <v>175.12</v>
      </c>
      <c r="O137" s="187">
        <v>160</v>
      </c>
      <c r="P137" s="185"/>
      <c r="Q137" s="185">
        <f t="shared" si="13"/>
        <v>160</v>
      </c>
      <c r="R137" s="185">
        <f>IF(基本信息!$C$4&lt;&gt;"B","",Q137-N137)</f>
        <v>-15.12</v>
      </c>
      <c r="S137" s="194">
        <f>IF(基本信息!$C$4&lt;&gt;"B","",IF(N137=0,0,ROUND(R137/ABS(N137),4)))</f>
        <v>-0.0863</v>
      </c>
      <c r="T137" s="281" t="s">
        <v>540</v>
      </c>
      <c r="U137" s="152" t="s">
        <v>541</v>
      </c>
      <c r="V137" s="152">
        <v>10</v>
      </c>
    </row>
    <row r="138" ht="21" customHeight="1" spans="1:22">
      <c r="A138" s="170">
        <f t="shared" si="12"/>
        <v>134</v>
      </c>
      <c r="B138" s="171" t="s">
        <v>598</v>
      </c>
      <c r="C138" s="172" t="s">
        <v>543</v>
      </c>
      <c r="D138" s="173" t="s">
        <v>544</v>
      </c>
      <c r="E138" s="174" t="s">
        <v>535</v>
      </c>
      <c r="F138" s="279" t="s">
        <v>545</v>
      </c>
      <c r="G138" s="174" t="s">
        <v>537</v>
      </c>
      <c r="H138" s="174" t="s">
        <v>425</v>
      </c>
      <c r="I138" s="173" t="s">
        <v>539</v>
      </c>
      <c r="J138" s="278">
        <v>1</v>
      </c>
      <c r="K138" s="184">
        <v>41263</v>
      </c>
      <c r="L138" s="184">
        <v>41263</v>
      </c>
      <c r="M138" s="185">
        <v>5837.34</v>
      </c>
      <c r="N138" s="186">
        <v>175.12</v>
      </c>
      <c r="O138" s="187">
        <v>160</v>
      </c>
      <c r="P138" s="185"/>
      <c r="Q138" s="185">
        <f t="shared" si="13"/>
        <v>160</v>
      </c>
      <c r="R138" s="185">
        <f>IF(基本信息!$C$4&lt;&gt;"B","",Q138-N138)</f>
        <v>-15.12</v>
      </c>
      <c r="S138" s="194">
        <f>IF(基本信息!$C$4&lt;&gt;"B","",IF(N138=0,0,ROUND(R138/ABS(N138),4)))</f>
        <v>-0.0863</v>
      </c>
      <c r="T138" s="281" t="s">
        <v>540</v>
      </c>
      <c r="U138" s="152" t="s">
        <v>541</v>
      </c>
      <c r="V138" s="152">
        <v>10</v>
      </c>
    </row>
    <row r="139" ht="21" customHeight="1" spans="1:22">
      <c r="A139" s="170">
        <f t="shared" si="12"/>
        <v>135</v>
      </c>
      <c r="B139" s="171" t="s">
        <v>599</v>
      </c>
      <c r="C139" s="172" t="s">
        <v>543</v>
      </c>
      <c r="D139" s="173" t="s">
        <v>544</v>
      </c>
      <c r="E139" s="174" t="s">
        <v>535</v>
      </c>
      <c r="F139" s="279" t="s">
        <v>545</v>
      </c>
      <c r="G139" s="174" t="s">
        <v>537</v>
      </c>
      <c r="H139" s="174" t="s">
        <v>425</v>
      </c>
      <c r="I139" s="173" t="s">
        <v>539</v>
      </c>
      <c r="J139" s="278">
        <v>1</v>
      </c>
      <c r="K139" s="184">
        <v>41263</v>
      </c>
      <c r="L139" s="184">
        <v>41263</v>
      </c>
      <c r="M139" s="185">
        <v>5825.79</v>
      </c>
      <c r="N139" s="186">
        <v>174.77</v>
      </c>
      <c r="O139" s="187">
        <v>160</v>
      </c>
      <c r="P139" s="185"/>
      <c r="Q139" s="185">
        <f t="shared" si="13"/>
        <v>160</v>
      </c>
      <c r="R139" s="185">
        <f>IF(基本信息!$C$4&lt;&gt;"B","",Q139-N139)</f>
        <v>-14.77</v>
      </c>
      <c r="S139" s="194">
        <f>IF(基本信息!$C$4&lt;&gt;"B","",IF(N139=0,0,ROUND(R139/ABS(N139),4)))</f>
        <v>-0.0845</v>
      </c>
      <c r="T139" s="281" t="s">
        <v>540</v>
      </c>
      <c r="U139" s="152" t="s">
        <v>541</v>
      </c>
      <c r="V139" s="152">
        <v>10</v>
      </c>
    </row>
    <row r="140" ht="21" customHeight="1" spans="1:22">
      <c r="A140" s="170">
        <f t="shared" si="12"/>
        <v>136</v>
      </c>
      <c r="B140" s="171" t="s">
        <v>600</v>
      </c>
      <c r="C140" s="172" t="s">
        <v>543</v>
      </c>
      <c r="D140" s="173" t="s">
        <v>544</v>
      </c>
      <c r="E140" s="174" t="s">
        <v>535</v>
      </c>
      <c r="F140" s="279" t="s">
        <v>545</v>
      </c>
      <c r="G140" s="174" t="s">
        <v>537</v>
      </c>
      <c r="H140" s="174" t="s">
        <v>425</v>
      </c>
      <c r="I140" s="173" t="s">
        <v>539</v>
      </c>
      <c r="J140" s="278">
        <v>1</v>
      </c>
      <c r="K140" s="184">
        <v>41263</v>
      </c>
      <c r="L140" s="184">
        <v>41263</v>
      </c>
      <c r="M140" s="185">
        <v>5825.79</v>
      </c>
      <c r="N140" s="186">
        <v>174.77</v>
      </c>
      <c r="O140" s="187">
        <v>160</v>
      </c>
      <c r="P140" s="185"/>
      <c r="Q140" s="185">
        <f t="shared" si="13"/>
        <v>160</v>
      </c>
      <c r="R140" s="185">
        <f>IF(基本信息!$C$4&lt;&gt;"B","",Q140-N140)</f>
        <v>-14.77</v>
      </c>
      <c r="S140" s="194">
        <f>IF(基本信息!$C$4&lt;&gt;"B","",IF(N140=0,0,ROUND(R140/ABS(N140),4)))</f>
        <v>-0.0845</v>
      </c>
      <c r="T140" s="281" t="s">
        <v>540</v>
      </c>
      <c r="U140" s="152" t="s">
        <v>541</v>
      </c>
      <c r="V140" s="152">
        <v>10</v>
      </c>
    </row>
    <row r="141" ht="21" customHeight="1" spans="1:22">
      <c r="A141" s="170">
        <f t="shared" si="12"/>
        <v>137</v>
      </c>
      <c r="B141" s="171" t="s">
        <v>601</v>
      </c>
      <c r="C141" s="172" t="s">
        <v>543</v>
      </c>
      <c r="D141" s="173" t="s">
        <v>544</v>
      </c>
      <c r="E141" s="174" t="s">
        <v>535</v>
      </c>
      <c r="F141" s="279" t="s">
        <v>545</v>
      </c>
      <c r="G141" s="174" t="s">
        <v>537</v>
      </c>
      <c r="H141" s="174" t="s">
        <v>425</v>
      </c>
      <c r="I141" s="173" t="s">
        <v>539</v>
      </c>
      <c r="J141" s="278">
        <v>1</v>
      </c>
      <c r="K141" s="184">
        <v>41263</v>
      </c>
      <c r="L141" s="184">
        <v>41263</v>
      </c>
      <c r="M141" s="185">
        <v>5825.79</v>
      </c>
      <c r="N141" s="186">
        <v>174.77</v>
      </c>
      <c r="O141" s="187">
        <v>160</v>
      </c>
      <c r="P141" s="185"/>
      <c r="Q141" s="185">
        <f t="shared" si="13"/>
        <v>160</v>
      </c>
      <c r="R141" s="185">
        <f>IF(基本信息!$C$4&lt;&gt;"B","",Q141-N141)</f>
        <v>-14.77</v>
      </c>
      <c r="S141" s="194">
        <f>IF(基本信息!$C$4&lt;&gt;"B","",IF(N141=0,0,ROUND(R141/ABS(N141),4)))</f>
        <v>-0.0845</v>
      </c>
      <c r="T141" s="281" t="s">
        <v>540</v>
      </c>
      <c r="U141" s="152" t="s">
        <v>541</v>
      </c>
      <c r="V141" s="152">
        <v>10</v>
      </c>
    </row>
    <row r="142" ht="21" customHeight="1" spans="1:22">
      <c r="A142" s="170">
        <f t="shared" si="12"/>
        <v>138</v>
      </c>
      <c r="B142" s="171" t="s">
        <v>602</v>
      </c>
      <c r="C142" s="172" t="s">
        <v>543</v>
      </c>
      <c r="D142" s="173" t="s">
        <v>544</v>
      </c>
      <c r="E142" s="174" t="s">
        <v>535</v>
      </c>
      <c r="F142" s="279" t="s">
        <v>545</v>
      </c>
      <c r="G142" s="174" t="s">
        <v>537</v>
      </c>
      <c r="H142" s="174" t="s">
        <v>425</v>
      </c>
      <c r="I142" s="173" t="s">
        <v>539</v>
      </c>
      <c r="J142" s="278">
        <v>1</v>
      </c>
      <c r="K142" s="184">
        <v>41263</v>
      </c>
      <c r="L142" s="184">
        <v>41263</v>
      </c>
      <c r="M142" s="185">
        <v>5837.34</v>
      </c>
      <c r="N142" s="186">
        <v>175.12</v>
      </c>
      <c r="O142" s="187">
        <v>160</v>
      </c>
      <c r="P142" s="185"/>
      <c r="Q142" s="185">
        <f t="shared" si="13"/>
        <v>160</v>
      </c>
      <c r="R142" s="185">
        <f>IF(基本信息!$C$4&lt;&gt;"B","",Q142-N142)</f>
        <v>-15.12</v>
      </c>
      <c r="S142" s="194">
        <f>IF(基本信息!$C$4&lt;&gt;"B","",IF(N142=0,0,ROUND(R142/ABS(N142),4)))</f>
        <v>-0.0863</v>
      </c>
      <c r="T142" s="281" t="s">
        <v>540</v>
      </c>
      <c r="U142" s="152" t="s">
        <v>541</v>
      </c>
      <c r="V142" s="152">
        <v>10</v>
      </c>
    </row>
    <row r="143" ht="21" customHeight="1" spans="1:22">
      <c r="A143" s="170">
        <f t="shared" si="12"/>
        <v>139</v>
      </c>
      <c r="B143" s="171" t="s">
        <v>603</v>
      </c>
      <c r="C143" s="172" t="s">
        <v>543</v>
      </c>
      <c r="D143" s="173" t="s">
        <v>544</v>
      </c>
      <c r="E143" s="174" t="s">
        <v>535</v>
      </c>
      <c r="F143" s="279" t="s">
        <v>545</v>
      </c>
      <c r="G143" s="174" t="s">
        <v>537</v>
      </c>
      <c r="H143" s="174" t="s">
        <v>425</v>
      </c>
      <c r="I143" s="173" t="s">
        <v>539</v>
      </c>
      <c r="J143" s="278">
        <v>1</v>
      </c>
      <c r="K143" s="184">
        <v>41263</v>
      </c>
      <c r="L143" s="184">
        <v>41263</v>
      </c>
      <c r="M143" s="185">
        <v>5825.79</v>
      </c>
      <c r="N143" s="186">
        <v>174.77</v>
      </c>
      <c r="O143" s="187">
        <v>160</v>
      </c>
      <c r="P143" s="185"/>
      <c r="Q143" s="185">
        <f t="shared" si="13"/>
        <v>160</v>
      </c>
      <c r="R143" s="185">
        <f>IF(基本信息!$C$4&lt;&gt;"B","",Q143-N143)</f>
        <v>-14.77</v>
      </c>
      <c r="S143" s="194">
        <f>IF(基本信息!$C$4&lt;&gt;"B","",IF(N143=0,0,ROUND(R143/ABS(N143),4)))</f>
        <v>-0.0845</v>
      </c>
      <c r="T143" s="281" t="s">
        <v>540</v>
      </c>
      <c r="U143" s="152" t="s">
        <v>541</v>
      </c>
      <c r="V143" s="152">
        <v>10</v>
      </c>
    </row>
    <row r="144" ht="21" customHeight="1" spans="1:22">
      <c r="A144" s="170">
        <f t="shared" si="12"/>
        <v>140</v>
      </c>
      <c r="B144" s="171" t="s">
        <v>604</v>
      </c>
      <c r="C144" s="172" t="s">
        <v>543</v>
      </c>
      <c r="D144" s="173" t="s">
        <v>544</v>
      </c>
      <c r="E144" s="174" t="s">
        <v>535</v>
      </c>
      <c r="F144" s="279" t="s">
        <v>545</v>
      </c>
      <c r="G144" s="174" t="s">
        <v>537</v>
      </c>
      <c r="H144" s="174" t="s">
        <v>425</v>
      </c>
      <c r="I144" s="173" t="s">
        <v>539</v>
      </c>
      <c r="J144" s="278">
        <v>1</v>
      </c>
      <c r="K144" s="184">
        <v>41263</v>
      </c>
      <c r="L144" s="184">
        <v>41263</v>
      </c>
      <c r="M144" s="185">
        <v>5825.79</v>
      </c>
      <c r="N144" s="186">
        <v>174.77</v>
      </c>
      <c r="O144" s="187">
        <v>160</v>
      </c>
      <c r="P144" s="185"/>
      <c r="Q144" s="185">
        <f t="shared" si="13"/>
        <v>160</v>
      </c>
      <c r="R144" s="185">
        <f>IF(基本信息!$C$4&lt;&gt;"B","",Q144-N144)</f>
        <v>-14.77</v>
      </c>
      <c r="S144" s="194">
        <f>IF(基本信息!$C$4&lt;&gt;"B","",IF(N144=0,0,ROUND(R144/ABS(N144),4)))</f>
        <v>-0.0845</v>
      </c>
      <c r="T144" s="281" t="s">
        <v>540</v>
      </c>
      <c r="U144" s="152" t="s">
        <v>541</v>
      </c>
      <c r="V144" s="152">
        <v>10</v>
      </c>
    </row>
    <row r="145" ht="21" customHeight="1" spans="1:22">
      <c r="A145" s="170">
        <f t="shared" si="12"/>
        <v>141</v>
      </c>
      <c r="B145" s="171" t="s">
        <v>605</v>
      </c>
      <c r="C145" s="172" t="s">
        <v>543</v>
      </c>
      <c r="D145" s="173" t="s">
        <v>544</v>
      </c>
      <c r="E145" s="174" t="s">
        <v>535</v>
      </c>
      <c r="F145" s="279" t="s">
        <v>545</v>
      </c>
      <c r="G145" s="174" t="s">
        <v>537</v>
      </c>
      <c r="H145" s="174" t="s">
        <v>425</v>
      </c>
      <c r="I145" s="173" t="s">
        <v>539</v>
      </c>
      <c r="J145" s="278">
        <v>1</v>
      </c>
      <c r="K145" s="184">
        <v>41263</v>
      </c>
      <c r="L145" s="184">
        <v>41263</v>
      </c>
      <c r="M145" s="185">
        <v>5825.79</v>
      </c>
      <c r="N145" s="186">
        <v>174.77</v>
      </c>
      <c r="O145" s="187">
        <v>160</v>
      </c>
      <c r="P145" s="185"/>
      <c r="Q145" s="185">
        <f t="shared" si="13"/>
        <v>160</v>
      </c>
      <c r="R145" s="185">
        <f>IF(基本信息!$C$4&lt;&gt;"B","",Q145-N145)</f>
        <v>-14.77</v>
      </c>
      <c r="S145" s="194">
        <f>IF(基本信息!$C$4&lt;&gt;"B","",IF(N145=0,0,ROUND(R145/ABS(N145),4)))</f>
        <v>-0.0845</v>
      </c>
      <c r="T145" s="281" t="s">
        <v>540</v>
      </c>
      <c r="U145" s="152" t="s">
        <v>541</v>
      </c>
      <c r="V145" s="152">
        <v>10</v>
      </c>
    </row>
    <row r="146" ht="21" customHeight="1" spans="1:22">
      <c r="A146" s="170">
        <f t="shared" si="12"/>
        <v>142</v>
      </c>
      <c r="B146" s="171" t="s">
        <v>606</v>
      </c>
      <c r="C146" s="172" t="s">
        <v>543</v>
      </c>
      <c r="D146" s="173" t="s">
        <v>544</v>
      </c>
      <c r="E146" s="174" t="s">
        <v>535</v>
      </c>
      <c r="F146" s="279" t="s">
        <v>545</v>
      </c>
      <c r="G146" s="174" t="s">
        <v>537</v>
      </c>
      <c r="H146" s="174" t="s">
        <v>425</v>
      </c>
      <c r="I146" s="173" t="s">
        <v>539</v>
      </c>
      <c r="J146" s="278">
        <v>1</v>
      </c>
      <c r="K146" s="184">
        <v>41263</v>
      </c>
      <c r="L146" s="184">
        <v>41263</v>
      </c>
      <c r="M146" s="185">
        <v>5825.79</v>
      </c>
      <c r="N146" s="186">
        <v>174.77</v>
      </c>
      <c r="O146" s="187">
        <v>160</v>
      </c>
      <c r="P146" s="185"/>
      <c r="Q146" s="185">
        <f t="shared" si="13"/>
        <v>160</v>
      </c>
      <c r="R146" s="185">
        <f>IF(基本信息!$C$4&lt;&gt;"B","",Q146-N146)</f>
        <v>-14.77</v>
      </c>
      <c r="S146" s="194">
        <f>IF(基本信息!$C$4&lt;&gt;"B","",IF(N146=0,0,ROUND(R146/ABS(N146),4)))</f>
        <v>-0.0845</v>
      </c>
      <c r="T146" s="281" t="s">
        <v>540</v>
      </c>
      <c r="U146" s="152" t="s">
        <v>541</v>
      </c>
      <c r="V146" s="152">
        <v>10</v>
      </c>
    </row>
    <row r="147" ht="21" customHeight="1" spans="1:22">
      <c r="A147" s="170">
        <f t="shared" si="12"/>
        <v>143</v>
      </c>
      <c r="B147" s="171" t="s">
        <v>607</v>
      </c>
      <c r="C147" s="172" t="s">
        <v>543</v>
      </c>
      <c r="D147" s="173" t="s">
        <v>544</v>
      </c>
      <c r="E147" s="174" t="s">
        <v>535</v>
      </c>
      <c r="F147" s="279" t="s">
        <v>545</v>
      </c>
      <c r="G147" s="174" t="s">
        <v>537</v>
      </c>
      <c r="H147" s="174" t="s">
        <v>425</v>
      </c>
      <c r="I147" s="173" t="s">
        <v>539</v>
      </c>
      <c r="J147" s="278">
        <v>1</v>
      </c>
      <c r="K147" s="184">
        <v>41263</v>
      </c>
      <c r="L147" s="184">
        <v>41263</v>
      </c>
      <c r="M147" s="185">
        <v>5572.22</v>
      </c>
      <c r="N147" s="186">
        <v>167.17</v>
      </c>
      <c r="O147" s="187">
        <v>160</v>
      </c>
      <c r="P147" s="185"/>
      <c r="Q147" s="185">
        <f t="shared" si="13"/>
        <v>160</v>
      </c>
      <c r="R147" s="185">
        <f>IF(基本信息!$C$4&lt;&gt;"B","",Q147-N147)</f>
        <v>-7.16999999999999</v>
      </c>
      <c r="S147" s="194">
        <f>IF(基本信息!$C$4&lt;&gt;"B","",IF(N147=0,0,ROUND(R147/ABS(N147),4)))</f>
        <v>-0.0429</v>
      </c>
      <c r="T147" s="281" t="s">
        <v>540</v>
      </c>
      <c r="U147" s="152" t="s">
        <v>541</v>
      </c>
      <c r="V147" s="152">
        <v>10</v>
      </c>
    </row>
    <row r="148" ht="21" customHeight="1" spans="1:22">
      <c r="A148" s="170">
        <f t="shared" si="12"/>
        <v>144</v>
      </c>
      <c r="B148" s="171" t="s">
        <v>608</v>
      </c>
      <c r="C148" s="172" t="s">
        <v>543</v>
      </c>
      <c r="D148" s="173" t="s">
        <v>544</v>
      </c>
      <c r="E148" s="174" t="s">
        <v>535</v>
      </c>
      <c r="F148" s="279" t="s">
        <v>545</v>
      </c>
      <c r="G148" s="174" t="s">
        <v>537</v>
      </c>
      <c r="H148" s="174" t="s">
        <v>425</v>
      </c>
      <c r="I148" s="173" t="s">
        <v>539</v>
      </c>
      <c r="J148" s="278">
        <v>1</v>
      </c>
      <c r="K148" s="184">
        <v>41263</v>
      </c>
      <c r="L148" s="184">
        <v>41263</v>
      </c>
      <c r="M148" s="185">
        <v>5825.79</v>
      </c>
      <c r="N148" s="186">
        <v>174.77</v>
      </c>
      <c r="O148" s="187">
        <v>160</v>
      </c>
      <c r="P148" s="185"/>
      <c r="Q148" s="185">
        <f t="shared" si="13"/>
        <v>160</v>
      </c>
      <c r="R148" s="185">
        <f>IF(基本信息!$C$4&lt;&gt;"B","",Q148-N148)</f>
        <v>-14.77</v>
      </c>
      <c r="S148" s="194">
        <f>IF(基本信息!$C$4&lt;&gt;"B","",IF(N148=0,0,ROUND(R148/ABS(N148),4)))</f>
        <v>-0.0845</v>
      </c>
      <c r="T148" s="281" t="s">
        <v>540</v>
      </c>
      <c r="U148" s="152" t="s">
        <v>541</v>
      </c>
      <c r="V148" s="152">
        <v>10</v>
      </c>
    </row>
    <row r="149" ht="21" customHeight="1" spans="1:22">
      <c r="A149" s="170">
        <f t="shared" si="12"/>
        <v>145</v>
      </c>
      <c r="B149" s="171" t="s">
        <v>609</v>
      </c>
      <c r="C149" s="172" t="s">
        <v>543</v>
      </c>
      <c r="D149" s="173" t="s">
        <v>544</v>
      </c>
      <c r="E149" s="174" t="s">
        <v>535</v>
      </c>
      <c r="F149" s="279" t="s">
        <v>545</v>
      </c>
      <c r="G149" s="174" t="s">
        <v>537</v>
      </c>
      <c r="H149" s="174" t="s">
        <v>425</v>
      </c>
      <c r="I149" s="173" t="s">
        <v>539</v>
      </c>
      <c r="J149" s="278">
        <v>1</v>
      </c>
      <c r="K149" s="184">
        <v>41263</v>
      </c>
      <c r="L149" s="184">
        <v>41263</v>
      </c>
      <c r="M149" s="185">
        <v>5825.79</v>
      </c>
      <c r="N149" s="186">
        <v>174.77</v>
      </c>
      <c r="O149" s="187">
        <v>160</v>
      </c>
      <c r="P149" s="185"/>
      <c r="Q149" s="185">
        <f t="shared" si="13"/>
        <v>160</v>
      </c>
      <c r="R149" s="185">
        <f>IF(基本信息!$C$4&lt;&gt;"B","",Q149-N149)</f>
        <v>-14.77</v>
      </c>
      <c r="S149" s="194">
        <f>IF(基本信息!$C$4&lt;&gt;"B","",IF(N149=0,0,ROUND(R149/ABS(N149),4)))</f>
        <v>-0.0845</v>
      </c>
      <c r="T149" s="281" t="s">
        <v>540</v>
      </c>
      <c r="U149" s="152" t="s">
        <v>541</v>
      </c>
      <c r="V149" s="152">
        <v>10</v>
      </c>
    </row>
    <row r="150" ht="21" customHeight="1" spans="1:22">
      <c r="A150" s="170">
        <f t="shared" si="12"/>
        <v>146</v>
      </c>
      <c r="B150" s="171" t="s">
        <v>610</v>
      </c>
      <c r="C150" s="172" t="s">
        <v>543</v>
      </c>
      <c r="D150" s="173" t="s">
        <v>544</v>
      </c>
      <c r="E150" s="174" t="s">
        <v>535</v>
      </c>
      <c r="F150" s="279" t="s">
        <v>545</v>
      </c>
      <c r="G150" s="174" t="s">
        <v>537</v>
      </c>
      <c r="H150" s="174" t="s">
        <v>425</v>
      </c>
      <c r="I150" s="173" t="s">
        <v>539</v>
      </c>
      <c r="J150" s="278">
        <v>1</v>
      </c>
      <c r="K150" s="184">
        <v>41263</v>
      </c>
      <c r="L150" s="184">
        <v>41263</v>
      </c>
      <c r="M150" s="185">
        <v>5825.79</v>
      </c>
      <c r="N150" s="186">
        <v>174.77</v>
      </c>
      <c r="O150" s="187">
        <v>160</v>
      </c>
      <c r="P150" s="185"/>
      <c r="Q150" s="185">
        <f t="shared" si="13"/>
        <v>160</v>
      </c>
      <c r="R150" s="185">
        <f>IF(基本信息!$C$4&lt;&gt;"B","",Q150-N150)</f>
        <v>-14.77</v>
      </c>
      <c r="S150" s="194">
        <f>IF(基本信息!$C$4&lt;&gt;"B","",IF(N150=0,0,ROUND(R150/ABS(N150),4)))</f>
        <v>-0.0845</v>
      </c>
      <c r="T150" s="281" t="s">
        <v>540</v>
      </c>
      <c r="U150" s="152" t="s">
        <v>541</v>
      </c>
      <c r="V150" s="152">
        <v>10</v>
      </c>
    </row>
    <row r="151" ht="21" customHeight="1" spans="1:22">
      <c r="A151" s="170">
        <f t="shared" si="12"/>
        <v>147</v>
      </c>
      <c r="B151" s="171" t="s">
        <v>611</v>
      </c>
      <c r="C151" s="172" t="s">
        <v>543</v>
      </c>
      <c r="D151" s="173" t="s">
        <v>544</v>
      </c>
      <c r="E151" s="174" t="s">
        <v>535</v>
      </c>
      <c r="F151" s="279" t="s">
        <v>545</v>
      </c>
      <c r="G151" s="174" t="s">
        <v>537</v>
      </c>
      <c r="H151" s="174" t="s">
        <v>425</v>
      </c>
      <c r="I151" s="173" t="s">
        <v>539</v>
      </c>
      <c r="J151" s="278">
        <v>1</v>
      </c>
      <c r="K151" s="184">
        <v>41263</v>
      </c>
      <c r="L151" s="184">
        <v>41263</v>
      </c>
      <c r="M151" s="185">
        <v>5572.22</v>
      </c>
      <c r="N151" s="186">
        <v>167.17</v>
      </c>
      <c r="O151" s="187">
        <v>160</v>
      </c>
      <c r="P151" s="185"/>
      <c r="Q151" s="185">
        <f t="shared" si="13"/>
        <v>160</v>
      </c>
      <c r="R151" s="185">
        <f>IF(基本信息!$C$4&lt;&gt;"B","",Q151-N151)</f>
        <v>-7.16999999999999</v>
      </c>
      <c r="S151" s="194">
        <f>IF(基本信息!$C$4&lt;&gt;"B","",IF(N151=0,0,ROUND(R151/ABS(N151),4)))</f>
        <v>-0.0429</v>
      </c>
      <c r="T151" s="281" t="s">
        <v>540</v>
      </c>
      <c r="U151" s="152" t="s">
        <v>541</v>
      </c>
      <c r="V151" s="152">
        <v>10</v>
      </c>
    </row>
    <row r="152" ht="21" customHeight="1" spans="1:22">
      <c r="A152" s="170">
        <f t="shared" si="12"/>
        <v>148</v>
      </c>
      <c r="B152" s="171" t="s">
        <v>612</v>
      </c>
      <c r="C152" s="172" t="s">
        <v>543</v>
      </c>
      <c r="D152" s="173" t="s">
        <v>544</v>
      </c>
      <c r="E152" s="174" t="s">
        <v>535</v>
      </c>
      <c r="F152" s="279" t="s">
        <v>545</v>
      </c>
      <c r="G152" s="174" t="s">
        <v>537</v>
      </c>
      <c r="H152" s="174" t="s">
        <v>425</v>
      </c>
      <c r="I152" s="173" t="s">
        <v>539</v>
      </c>
      <c r="J152" s="278">
        <v>1</v>
      </c>
      <c r="K152" s="184">
        <v>41263</v>
      </c>
      <c r="L152" s="184">
        <v>41263</v>
      </c>
      <c r="M152" s="185">
        <v>5572.22</v>
      </c>
      <c r="N152" s="186">
        <v>167.17</v>
      </c>
      <c r="O152" s="187">
        <v>160</v>
      </c>
      <c r="P152" s="185"/>
      <c r="Q152" s="185">
        <f t="shared" si="13"/>
        <v>160</v>
      </c>
      <c r="R152" s="185">
        <f>IF(基本信息!$C$4&lt;&gt;"B","",Q152-N152)</f>
        <v>-7.16999999999999</v>
      </c>
      <c r="S152" s="194">
        <f>IF(基本信息!$C$4&lt;&gt;"B","",IF(N152=0,0,ROUND(R152/ABS(N152),4)))</f>
        <v>-0.0429</v>
      </c>
      <c r="T152" s="281" t="s">
        <v>540</v>
      </c>
      <c r="U152" s="152" t="s">
        <v>541</v>
      </c>
      <c r="V152" s="152">
        <v>10</v>
      </c>
    </row>
    <row r="153" ht="21" customHeight="1" spans="1:22">
      <c r="A153" s="170">
        <f t="shared" ref="A153:A216" si="14">A152+1</f>
        <v>149</v>
      </c>
      <c r="B153" s="171" t="s">
        <v>613</v>
      </c>
      <c r="C153" s="172" t="s">
        <v>543</v>
      </c>
      <c r="D153" s="173" t="s">
        <v>544</v>
      </c>
      <c r="E153" s="174" t="s">
        <v>535</v>
      </c>
      <c r="F153" s="279" t="s">
        <v>545</v>
      </c>
      <c r="G153" s="174" t="s">
        <v>537</v>
      </c>
      <c r="H153" s="174" t="s">
        <v>425</v>
      </c>
      <c r="I153" s="173" t="s">
        <v>539</v>
      </c>
      <c r="J153" s="278">
        <v>1</v>
      </c>
      <c r="K153" s="184">
        <v>41263</v>
      </c>
      <c r="L153" s="184">
        <v>41263</v>
      </c>
      <c r="M153" s="185">
        <v>5572.22</v>
      </c>
      <c r="N153" s="186">
        <v>167.17</v>
      </c>
      <c r="O153" s="187">
        <v>160</v>
      </c>
      <c r="P153" s="185"/>
      <c r="Q153" s="185">
        <f t="shared" si="13"/>
        <v>160</v>
      </c>
      <c r="R153" s="185">
        <f>IF(基本信息!$C$4&lt;&gt;"B","",Q153-N153)</f>
        <v>-7.16999999999999</v>
      </c>
      <c r="S153" s="194">
        <f>IF(基本信息!$C$4&lt;&gt;"B","",IF(N153=0,0,ROUND(R153/ABS(N153),4)))</f>
        <v>-0.0429</v>
      </c>
      <c r="T153" s="281" t="s">
        <v>540</v>
      </c>
      <c r="U153" s="152" t="s">
        <v>541</v>
      </c>
      <c r="V153" s="152">
        <v>10</v>
      </c>
    </row>
    <row r="154" ht="21" customHeight="1" spans="1:22">
      <c r="A154" s="170">
        <f t="shared" si="14"/>
        <v>150</v>
      </c>
      <c r="B154" s="171" t="s">
        <v>614</v>
      </c>
      <c r="C154" s="172" t="s">
        <v>543</v>
      </c>
      <c r="D154" s="173" t="s">
        <v>544</v>
      </c>
      <c r="E154" s="174" t="s">
        <v>535</v>
      </c>
      <c r="F154" s="279" t="s">
        <v>545</v>
      </c>
      <c r="G154" s="174" t="s">
        <v>537</v>
      </c>
      <c r="H154" s="174" t="s">
        <v>425</v>
      </c>
      <c r="I154" s="173" t="s">
        <v>539</v>
      </c>
      <c r="J154" s="278">
        <v>1</v>
      </c>
      <c r="K154" s="184">
        <v>41263</v>
      </c>
      <c r="L154" s="184">
        <v>41263</v>
      </c>
      <c r="M154" s="185">
        <v>5572.22</v>
      </c>
      <c r="N154" s="186">
        <v>167.17</v>
      </c>
      <c r="O154" s="187">
        <v>160</v>
      </c>
      <c r="P154" s="185"/>
      <c r="Q154" s="185">
        <f t="shared" si="13"/>
        <v>160</v>
      </c>
      <c r="R154" s="185">
        <f>IF(基本信息!$C$4&lt;&gt;"B","",Q154-N154)</f>
        <v>-7.16999999999999</v>
      </c>
      <c r="S154" s="194">
        <f>IF(基本信息!$C$4&lt;&gt;"B","",IF(N154=0,0,ROUND(R154/ABS(N154),4)))</f>
        <v>-0.0429</v>
      </c>
      <c r="T154" s="281" t="s">
        <v>540</v>
      </c>
      <c r="U154" s="152" t="s">
        <v>541</v>
      </c>
      <c r="V154" s="152">
        <v>10</v>
      </c>
    </row>
    <row r="155" ht="21" customHeight="1" spans="1:22">
      <c r="A155" s="170">
        <f t="shared" si="14"/>
        <v>151</v>
      </c>
      <c r="B155" s="171" t="s">
        <v>615</v>
      </c>
      <c r="C155" s="172" t="s">
        <v>543</v>
      </c>
      <c r="D155" s="173" t="s">
        <v>544</v>
      </c>
      <c r="E155" s="174" t="s">
        <v>535</v>
      </c>
      <c r="F155" s="279" t="s">
        <v>545</v>
      </c>
      <c r="G155" s="174" t="s">
        <v>537</v>
      </c>
      <c r="H155" s="174" t="s">
        <v>425</v>
      </c>
      <c r="I155" s="173" t="s">
        <v>539</v>
      </c>
      <c r="J155" s="278">
        <v>1</v>
      </c>
      <c r="K155" s="184">
        <v>41263</v>
      </c>
      <c r="L155" s="184">
        <v>41263</v>
      </c>
      <c r="M155" s="185">
        <v>5572.22</v>
      </c>
      <c r="N155" s="186">
        <v>167.17</v>
      </c>
      <c r="O155" s="187">
        <v>160</v>
      </c>
      <c r="P155" s="185"/>
      <c r="Q155" s="185">
        <f t="shared" si="13"/>
        <v>160</v>
      </c>
      <c r="R155" s="185">
        <f>IF(基本信息!$C$4&lt;&gt;"B","",Q155-N155)</f>
        <v>-7.16999999999999</v>
      </c>
      <c r="S155" s="194">
        <f>IF(基本信息!$C$4&lt;&gt;"B","",IF(N155=0,0,ROUND(R155/ABS(N155),4)))</f>
        <v>-0.0429</v>
      </c>
      <c r="T155" s="281" t="s">
        <v>540</v>
      </c>
      <c r="U155" s="152" t="s">
        <v>541</v>
      </c>
      <c r="V155" s="152">
        <v>10</v>
      </c>
    </row>
    <row r="156" ht="21" customHeight="1" spans="1:22">
      <c r="A156" s="170">
        <f t="shared" si="14"/>
        <v>152</v>
      </c>
      <c r="B156" s="171" t="s">
        <v>616</v>
      </c>
      <c r="C156" s="172" t="s">
        <v>543</v>
      </c>
      <c r="D156" s="173" t="s">
        <v>544</v>
      </c>
      <c r="E156" s="174" t="s">
        <v>535</v>
      </c>
      <c r="F156" s="279" t="s">
        <v>545</v>
      </c>
      <c r="G156" s="174" t="s">
        <v>537</v>
      </c>
      <c r="H156" s="174" t="s">
        <v>425</v>
      </c>
      <c r="I156" s="173" t="s">
        <v>539</v>
      </c>
      <c r="J156" s="278">
        <v>1</v>
      </c>
      <c r="K156" s="184">
        <v>41263</v>
      </c>
      <c r="L156" s="184">
        <v>41263</v>
      </c>
      <c r="M156" s="185">
        <v>5572.22</v>
      </c>
      <c r="N156" s="186">
        <v>167.17</v>
      </c>
      <c r="O156" s="187">
        <v>160</v>
      </c>
      <c r="P156" s="185"/>
      <c r="Q156" s="185">
        <f t="shared" si="13"/>
        <v>160</v>
      </c>
      <c r="R156" s="185">
        <f>IF(基本信息!$C$4&lt;&gt;"B","",Q156-N156)</f>
        <v>-7.16999999999999</v>
      </c>
      <c r="S156" s="194">
        <f>IF(基本信息!$C$4&lt;&gt;"B","",IF(N156=0,0,ROUND(R156/ABS(N156),4)))</f>
        <v>-0.0429</v>
      </c>
      <c r="T156" s="281" t="s">
        <v>540</v>
      </c>
      <c r="U156" s="152" t="s">
        <v>541</v>
      </c>
      <c r="V156" s="152">
        <v>10</v>
      </c>
    </row>
    <row r="157" ht="21" customHeight="1" spans="1:22">
      <c r="A157" s="170">
        <f t="shared" si="14"/>
        <v>153</v>
      </c>
      <c r="B157" s="171" t="s">
        <v>617</v>
      </c>
      <c r="C157" s="172" t="s">
        <v>543</v>
      </c>
      <c r="D157" s="173" t="s">
        <v>544</v>
      </c>
      <c r="E157" s="174" t="s">
        <v>535</v>
      </c>
      <c r="F157" s="279" t="s">
        <v>545</v>
      </c>
      <c r="G157" s="174" t="s">
        <v>537</v>
      </c>
      <c r="H157" s="174" t="s">
        <v>425</v>
      </c>
      <c r="I157" s="173" t="s">
        <v>539</v>
      </c>
      <c r="J157" s="278">
        <v>1</v>
      </c>
      <c r="K157" s="184">
        <v>41263</v>
      </c>
      <c r="L157" s="184">
        <v>41263</v>
      </c>
      <c r="M157" s="185">
        <v>5572.22</v>
      </c>
      <c r="N157" s="186">
        <v>167.17</v>
      </c>
      <c r="O157" s="187">
        <v>160</v>
      </c>
      <c r="P157" s="185"/>
      <c r="Q157" s="185">
        <f t="shared" si="13"/>
        <v>160</v>
      </c>
      <c r="R157" s="185">
        <f>IF(基本信息!$C$4&lt;&gt;"B","",Q157-N157)</f>
        <v>-7.16999999999999</v>
      </c>
      <c r="S157" s="194">
        <f>IF(基本信息!$C$4&lt;&gt;"B","",IF(N157=0,0,ROUND(R157/ABS(N157),4)))</f>
        <v>-0.0429</v>
      </c>
      <c r="T157" s="281" t="s">
        <v>540</v>
      </c>
      <c r="U157" s="152" t="s">
        <v>541</v>
      </c>
      <c r="V157" s="152">
        <v>10</v>
      </c>
    </row>
    <row r="158" ht="21" customHeight="1" spans="1:22">
      <c r="A158" s="170">
        <f t="shared" si="14"/>
        <v>154</v>
      </c>
      <c r="B158" s="171" t="s">
        <v>618</v>
      </c>
      <c r="C158" s="172" t="s">
        <v>543</v>
      </c>
      <c r="D158" s="173" t="s">
        <v>544</v>
      </c>
      <c r="E158" s="174" t="s">
        <v>535</v>
      </c>
      <c r="F158" s="279" t="s">
        <v>545</v>
      </c>
      <c r="G158" s="174" t="s">
        <v>537</v>
      </c>
      <c r="H158" s="174" t="s">
        <v>425</v>
      </c>
      <c r="I158" s="173" t="s">
        <v>539</v>
      </c>
      <c r="J158" s="278">
        <v>1</v>
      </c>
      <c r="K158" s="184">
        <v>41263</v>
      </c>
      <c r="L158" s="184">
        <v>41263</v>
      </c>
      <c r="M158" s="185">
        <v>5837.34</v>
      </c>
      <c r="N158" s="186">
        <v>175.12</v>
      </c>
      <c r="O158" s="187">
        <v>160</v>
      </c>
      <c r="P158" s="185"/>
      <c r="Q158" s="185">
        <f t="shared" si="13"/>
        <v>160</v>
      </c>
      <c r="R158" s="185">
        <f>IF(基本信息!$C$4&lt;&gt;"B","",Q158-N158)</f>
        <v>-15.12</v>
      </c>
      <c r="S158" s="194">
        <f>IF(基本信息!$C$4&lt;&gt;"B","",IF(N158=0,0,ROUND(R158/ABS(N158),4)))</f>
        <v>-0.0863</v>
      </c>
      <c r="T158" s="281" t="s">
        <v>540</v>
      </c>
      <c r="U158" s="152" t="s">
        <v>541</v>
      </c>
      <c r="V158" s="152">
        <v>10</v>
      </c>
    </row>
    <row r="159" ht="21" customHeight="1" spans="1:22">
      <c r="A159" s="170">
        <f t="shared" si="14"/>
        <v>155</v>
      </c>
      <c r="B159" s="171" t="s">
        <v>619</v>
      </c>
      <c r="C159" s="172" t="s">
        <v>543</v>
      </c>
      <c r="D159" s="173" t="s">
        <v>544</v>
      </c>
      <c r="E159" s="174" t="s">
        <v>535</v>
      </c>
      <c r="F159" s="279" t="s">
        <v>545</v>
      </c>
      <c r="G159" s="174" t="s">
        <v>537</v>
      </c>
      <c r="H159" s="174" t="s">
        <v>425</v>
      </c>
      <c r="I159" s="173" t="s">
        <v>539</v>
      </c>
      <c r="J159" s="278">
        <v>1</v>
      </c>
      <c r="K159" s="184">
        <v>41263</v>
      </c>
      <c r="L159" s="184">
        <v>41263</v>
      </c>
      <c r="M159" s="185">
        <v>5825.79</v>
      </c>
      <c r="N159" s="186">
        <v>174.77</v>
      </c>
      <c r="O159" s="187">
        <v>160</v>
      </c>
      <c r="P159" s="185"/>
      <c r="Q159" s="185">
        <f t="shared" si="13"/>
        <v>160</v>
      </c>
      <c r="R159" s="185">
        <f>IF(基本信息!$C$4&lt;&gt;"B","",Q159-N159)</f>
        <v>-14.77</v>
      </c>
      <c r="S159" s="194">
        <f>IF(基本信息!$C$4&lt;&gt;"B","",IF(N159=0,0,ROUND(R159/ABS(N159),4)))</f>
        <v>-0.0845</v>
      </c>
      <c r="T159" s="281" t="s">
        <v>540</v>
      </c>
      <c r="U159" s="152" t="s">
        <v>541</v>
      </c>
      <c r="V159" s="152">
        <v>10</v>
      </c>
    </row>
    <row r="160" ht="21" customHeight="1" spans="1:22">
      <c r="A160" s="170">
        <f t="shared" si="14"/>
        <v>156</v>
      </c>
      <c r="B160" s="171" t="s">
        <v>620</v>
      </c>
      <c r="C160" s="172" t="s">
        <v>543</v>
      </c>
      <c r="D160" s="173" t="s">
        <v>544</v>
      </c>
      <c r="E160" s="174" t="s">
        <v>535</v>
      </c>
      <c r="F160" s="279" t="s">
        <v>545</v>
      </c>
      <c r="G160" s="174" t="s">
        <v>537</v>
      </c>
      <c r="H160" s="174" t="s">
        <v>425</v>
      </c>
      <c r="I160" s="173" t="s">
        <v>539</v>
      </c>
      <c r="J160" s="278">
        <v>1</v>
      </c>
      <c r="K160" s="184">
        <v>41263</v>
      </c>
      <c r="L160" s="184">
        <v>41263</v>
      </c>
      <c r="M160" s="185">
        <v>5825.79</v>
      </c>
      <c r="N160" s="186">
        <v>174.77</v>
      </c>
      <c r="O160" s="187">
        <v>160</v>
      </c>
      <c r="P160" s="185"/>
      <c r="Q160" s="185">
        <f t="shared" si="13"/>
        <v>160</v>
      </c>
      <c r="R160" s="185">
        <f>IF(基本信息!$C$4&lt;&gt;"B","",Q160-N160)</f>
        <v>-14.77</v>
      </c>
      <c r="S160" s="194">
        <f>IF(基本信息!$C$4&lt;&gt;"B","",IF(N160=0,0,ROUND(R160/ABS(N160),4)))</f>
        <v>-0.0845</v>
      </c>
      <c r="T160" s="281" t="s">
        <v>540</v>
      </c>
      <c r="U160" s="152" t="s">
        <v>541</v>
      </c>
      <c r="V160" s="152">
        <v>10</v>
      </c>
    </row>
    <row r="161" ht="21" customHeight="1" spans="1:22">
      <c r="A161" s="170">
        <f t="shared" si="14"/>
        <v>157</v>
      </c>
      <c r="B161" s="171" t="s">
        <v>621</v>
      </c>
      <c r="C161" s="172" t="s">
        <v>543</v>
      </c>
      <c r="D161" s="173" t="s">
        <v>544</v>
      </c>
      <c r="E161" s="174" t="s">
        <v>535</v>
      </c>
      <c r="F161" s="279" t="s">
        <v>545</v>
      </c>
      <c r="G161" s="174" t="s">
        <v>537</v>
      </c>
      <c r="H161" s="174" t="s">
        <v>425</v>
      </c>
      <c r="I161" s="173" t="s">
        <v>539</v>
      </c>
      <c r="J161" s="278">
        <v>1</v>
      </c>
      <c r="K161" s="184">
        <v>41263</v>
      </c>
      <c r="L161" s="184">
        <v>41263</v>
      </c>
      <c r="M161" s="185">
        <v>5825.79</v>
      </c>
      <c r="N161" s="186">
        <v>174.77</v>
      </c>
      <c r="O161" s="187">
        <v>160</v>
      </c>
      <c r="P161" s="185"/>
      <c r="Q161" s="185">
        <f t="shared" si="13"/>
        <v>160</v>
      </c>
      <c r="R161" s="185">
        <f>IF(基本信息!$C$4&lt;&gt;"B","",Q161-N161)</f>
        <v>-14.77</v>
      </c>
      <c r="S161" s="194">
        <f>IF(基本信息!$C$4&lt;&gt;"B","",IF(N161=0,0,ROUND(R161/ABS(N161),4)))</f>
        <v>-0.0845</v>
      </c>
      <c r="T161" s="281" t="s">
        <v>540</v>
      </c>
      <c r="U161" s="152" t="s">
        <v>541</v>
      </c>
      <c r="V161" s="152">
        <v>10</v>
      </c>
    </row>
    <row r="162" ht="21" customHeight="1" spans="1:22">
      <c r="A162" s="170">
        <f t="shared" si="14"/>
        <v>158</v>
      </c>
      <c r="B162" s="171" t="s">
        <v>622</v>
      </c>
      <c r="C162" s="172" t="s">
        <v>543</v>
      </c>
      <c r="D162" s="173" t="s">
        <v>544</v>
      </c>
      <c r="E162" s="174" t="s">
        <v>535</v>
      </c>
      <c r="F162" s="279" t="s">
        <v>545</v>
      </c>
      <c r="G162" s="174" t="s">
        <v>537</v>
      </c>
      <c r="H162" s="174" t="s">
        <v>425</v>
      </c>
      <c r="I162" s="173" t="s">
        <v>539</v>
      </c>
      <c r="J162" s="278">
        <v>1</v>
      </c>
      <c r="K162" s="184">
        <v>41263</v>
      </c>
      <c r="L162" s="184">
        <v>41263</v>
      </c>
      <c r="M162" s="185">
        <v>5572.22</v>
      </c>
      <c r="N162" s="186">
        <v>167.17</v>
      </c>
      <c r="O162" s="187">
        <v>160</v>
      </c>
      <c r="P162" s="185"/>
      <c r="Q162" s="185">
        <f t="shared" si="13"/>
        <v>160</v>
      </c>
      <c r="R162" s="185">
        <f>IF(基本信息!$C$4&lt;&gt;"B","",Q162-N162)</f>
        <v>-7.16999999999999</v>
      </c>
      <c r="S162" s="194">
        <f>IF(基本信息!$C$4&lt;&gt;"B","",IF(N162=0,0,ROUND(R162/ABS(N162),4)))</f>
        <v>-0.0429</v>
      </c>
      <c r="T162" s="281" t="s">
        <v>540</v>
      </c>
      <c r="U162" s="152" t="s">
        <v>541</v>
      </c>
      <c r="V162" s="152">
        <v>10</v>
      </c>
    </row>
    <row r="163" ht="21" customHeight="1" spans="1:22">
      <c r="A163" s="170">
        <f t="shared" si="14"/>
        <v>159</v>
      </c>
      <c r="B163" s="171" t="s">
        <v>623</v>
      </c>
      <c r="C163" s="172" t="s">
        <v>543</v>
      </c>
      <c r="D163" s="173" t="s">
        <v>544</v>
      </c>
      <c r="E163" s="174" t="s">
        <v>535</v>
      </c>
      <c r="F163" s="279" t="s">
        <v>545</v>
      </c>
      <c r="G163" s="174" t="s">
        <v>537</v>
      </c>
      <c r="H163" s="174" t="s">
        <v>425</v>
      </c>
      <c r="I163" s="173" t="s">
        <v>539</v>
      </c>
      <c r="J163" s="278">
        <v>1</v>
      </c>
      <c r="K163" s="184">
        <v>41263</v>
      </c>
      <c r="L163" s="184">
        <v>41263</v>
      </c>
      <c r="M163" s="185">
        <v>5572.22</v>
      </c>
      <c r="N163" s="186">
        <v>167.17</v>
      </c>
      <c r="O163" s="187">
        <v>160</v>
      </c>
      <c r="P163" s="185"/>
      <c r="Q163" s="185">
        <f t="shared" si="13"/>
        <v>160</v>
      </c>
      <c r="R163" s="185">
        <f>IF(基本信息!$C$4&lt;&gt;"B","",Q163-N163)</f>
        <v>-7.16999999999999</v>
      </c>
      <c r="S163" s="194">
        <f>IF(基本信息!$C$4&lt;&gt;"B","",IF(N163=0,0,ROUND(R163/ABS(N163),4)))</f>
        <v>-0.0429</v>
      </c>
      <c r="T163" s="281" t="s">
        <v>540</v>
      </c>
      <c r="U163" s="152" t="s">
        <v>541</v>
      </c>
      <c r="V163" s="152">
        <v>10</v>
      </c>
    </row>
    <row r="164" ht="21" customHeight="1" spans="1:22">
      <c r="A164" s="170">
        <f t="shared" si="14"/>
        <v>160</v>
      </c>
      <c r="B164" s="171" t="s">
        <v>624</v>
      </c>
      <c r="C164" s="172" t="s">
        <v>543</v>
      </c>
      <c r="D164" s="173" t="s">
        <v>544</v>
      </c>
      <c r="E164" s="174" t="s">
        <v>535</v>
      </c>
      <c r="F164" s="279" t="s">
        <v>545</v>
      </c>
      <c r="G164" s="174" t="s">
        <v>537</v>
      </c>
      <c r="H164" s="174" t="s">
        <v>425</v>
      </c>
      <c r="I164" s="173" t="s">
        <v>539</v>
      </c>
      <c r="J164" s="278">
        <v>1</v>
      </c>
      <c r="K164" s="184">
        <v>41263</v>
      </c>
      <c r="L164" s="184">
        <v>41263</v>
      </c>
      <c r="M164" s="185">
        <v>5572.22</v>
      </c>
      <c r="N164" s="186">
        <v>167.17</v>
      </c>
      <c r="O164" s="187">
        <v>160</v>
      </c>
      <c r="P164" s="185"/>
      <c r="Q164" s="185">
        <f t="shared" si="13"/>
        <v>160</v>
      </c>
      <c r="R164" s="185">
        <f>IF(基本信息!$C$4&lt;&gt;"B","",Q164-N164)</f>
        <v>-7.16999999999999</v>
      </c>
      <c r="S164" s="194">
        <f>IF(基本信息!$C$4&lt;&gt;"B","",IF(N164=0,0,ROUND(R164/ABS(N164),4)))</f>
        <v>-0.0429</v>
      </c>
      <c r="T164" s="281" t="s">
        <v>540</v>
      </c>
      <c r="U164" s="152" t="s">
        <v>541</v>
      </c>
      <c r="V164" s="152">
        <v>10</v>
      </c>
    </row>
    <row r="165" ht="21" customHeight="1" spans="1:22">
      <c r="A165" s="170">
        <f t="shared" si="14"/>
        <v>161</v>
      </c>
      <c r="B165" s="171" t="s">
        <v>625</v>
      </c>
      <c r="C165" s="172" t="s">
        <v>543</v>
      </c>
      <c r="D165" s="173" t="s">
        <v>544</v>
      </c>
      <c r="E165" s="174" t="s">
        <v>535</v>
      </c>
      <c r="F165" s="279" t="s">
        <v>545</v>
      </c>
      <c r="G165" s="174" t="s">
        <v>537</v>
      </c>
      <c r="H165" s="174" t="s">
        <v>425</v>
      </c>
      <c r="I165" s="173" t="s">
        <v>539</v>
      </c>
      <c r="J165" s="278">
        <v>1</v>
      </c>
      <c r="K165" s="184">
        <v>41263</v>
      </c>
      <c r="L165" s="184">
        <v>41263</v>
      </c>
      <c r="M165" s="185">
        <v>5572.22</v>
      </c>
      <c r="N165" s="186">
        <v>167.17</v>
      </c>
      <c r="O165" s="187">
        <v>160</v>
      </c>
      <c r="P165" s="185"/>
      <c r="Q165" s="185">
        <f t="shared" si="13"/>
        <v>160</v>
      </c>
      <c r="R165" s="185">
        <f>IF(基本信息!$C$4&lt;&gt;"B","",Q165-N165)</f>
        <v>-7.16999999999999</v>
      </c>
      <c r="S165" s="194">
        <f>IF(基本信息!$C$4&lt;&gt;"B","",IF(N165=0,0,ROUND(R165/ABS(N165),4)))</f>
        <v>-0.0429</v>
      </c>
      <c r="T165" s="281" t="s">
        <v>540</v>
      </c>
      <c r="U165" s="152" t="s">
        <v>541</v>
      </c>
      <c r="V165" s="152">
        <v>10</v>
      </c>
    </row>
    <row r="166" ht="21" customHeight="1" spans="1:22">
      <c r="A166" s="170">
        <f t="shared" si="14"/>
        <v>162</v>
      </c>
      <c r="B166" s="171" t="s">
        <v>626</v>
      </c>
      <c r="C166" s="172" t="s">
        <v>543</v>
      </c>
      <c r="D166" s="173" t="s">
        <v>544</v>
      </c>
      <c r="E166" s="174" t="s">
        <v>535</v>
      </c>
      <c r="F166" s="279" t="s">
        <v>545</v>
      </c>
      <c r="G166" s="174" t="s">
        <v>537</v>
      </c>
      <c r="H166" s="174" t="s">
        <v>425</v>
      </c>
      <c r="I166" s="173" t="s">
        <v>539</v>
      </c>
      <c r="J166" s="278">
        <v>1</v>
      </c>
      <c r="K166" s="184">
        <v>41263</v>
      </c>
      <c r="L166" s="184">
        <v>41263</v>
      </c>
      <c r="M166" s="185">
        <v>5825.79</v>
      </c>
      <c r="N166" s="186">
        <v>174.77</v>
      </c>
      <c r="O166" s="187">
        <v>160</v>
      </c>
      <c r="P166" s="185"/>
      <c r="Q166" s="185">
        <f t="shared" si="13"/>
        <v>160</v>
      </c>
      <c r="R166" s="185">
        <f>IF(基本信息!$C$4&lt;&gt;"B","",Q166-N166)</f>
        <v>-14.77</v>
      </c>
      <c r="S166" s="194">
        <f>IF(基本信息!$C$4&lt;&gt;"B","",IF(N166=0,0,ROUND(R166/ABS(N166),4)))</f>
        <v>-0.0845</v>
      </c>
      <c r="T166" s="281" t="s">
        <v>540</v>
      </c>
      <c r="U166" s="152" t="s">
        <v>541</v>
      </c>
      <c r="V166" s="152">
        <v>10</v>
      </c>
    </row>
    <row r="167" ht="21" customHeight="1" spans="1:22">
      <c r="A167" s="170">
        <f t="shared" si="14"/>
        <v>163</v>
      </c>
      <c r="B167" s="171" t="s">
        <v>627</v>
      </c>
      <c r="C167" s="172" t="s">
        <v>543</v>
      </c>
      <c r="D167" s="173" t="s">
        <v>544</v>
      </c>
      <c r="E167" s="174" t="s">
        <v>535</v>
      </c>
      <c r="F167" s="279" t="s">
        <v>545</v>
      </c>
      <c r="G167" s="174" t="s">
        <v>537</v>
      </c>
      <c r="H167" s="174" t="s">
        <v>425</v>
      </c>
      <c r="I167" s="173" t="s">
        <v>539</v>
      </c>
      <c r="J167" s="278">
        <v>1</v>
      </c>
      <c r="K167" s="184">
        <v>41263</v>
      </c>
      <c r="L167" s="184">
        <v>41263</v>
      </c>
      <c r="M167" s="185">
        <v>5825.79</v>
      </c>
      <c r="N167" s="186">
        <v>174.77</v>
      </c>
      <c r="O167" s="187">
        <v>160</v>
      </c>
      <c r="P167" s="185"/>
      <c r="Q167" s="185">
        <f t="shared" si="13"/>
        <v>160</v>
      </c>
      <c r="R167" s="185">
        <f>IF(基本信息!$C$4&lt;&gt;"B","",Q167-N167)</f>
        <v>-14.77</v>
      </c>
      <c r="S167" s="194">
        <f>IF(基本信息!$C$4&lt;&gt;"B","",IF(N167=0,0,ROUND(R167/ABS(N167),4)))</f>
        <v>-0.0845</v>
      </c>
      <c r="T167" s="281" t="s">
        <v>540</v>
      </c>
      <c r="U167" s="152" t="s">
        <v>541</v>
      </c>
      <c r="V167" s="152">
        <v>10</v>
      </c>
    </row>
    <row r="168" ht="21" customHeight="1" spans="1:22">
      <c r="A168" s="170">
        <f t="shared" si="14"/>
        <v>164</v>
      </c>
      <c r="B168" s="171" t="s">
        <v>628</v>
      </c>
      <c r="C168" s="172" t="s">
        <v>543</v>
      </c>
      <c r="D168" s="173" t="s">
        <v>544</v>
      </c>
      <c r="E168" s="174" t="s">
        <v>535</v>
      </c>
      <c r="F168" s="279" t="s">
        <v>545</v>
      </c>
      <c r="G168" s="174" t="s">
        <v>537</v>
      </c>
      <c r="H168" s="174" t="s">
        <v>425</v>
      </c>
      <c r="I168" s="173" t="s">
        <v>539</v>
      </c>
      <c r="J168" s="278">
        <v>1</v>
      </c>
      <c r="K168" s="184">
        <v>41263</v>
      </c>
      <c r="L168" s="184">
        <v>41263</v>
      </c>
      <c r="M168" s="185">
        <v>5572.22</v>
      </c>
      <c r="N168" s="186">
        <v>167.17</v>
      </c>
      <c r="O168" s="187">
        <v>160</v>
      </c>
      <c r="P168" s="185"/>
      <c r="Q168" s="185">
        <f t="shared" si="13"/>
        <v>160</v>
      </c>
      <c r="R168" s="185">
        <f>IF(基本信息!$C$4&lt;&gt;"B","",Q168-N168)</f>
        <v>-7.16999999999999</v>
      </c>
      <c r="S168" s="194">
        <f>IF(基本信息!$C$4&lt;&gt;"B","",IF(N168=0,0,ROUND(R168/ABS(N168),4)))</f>
        <v>-0.0429</v>
      </c>
      <c r="T168" s="281" t="s">
        <v>540</v>
      </c>
      <c r="U168" s="152" t="s">
        <v>541</v>
      </c>
      <c r="V168" s="152">
        <v>10</v>
      </c>
    </row>
    <row r="169" ht="21" customHeight="1" spans="1:22">
      <c r="A169" s="170">
        <f t="shared" si="14"/>
        <v>165</v>
      </c>
      <c r="B169" s="171" t="s">
        <v>629</v>
      </c>
      <c r="C169" s="172" t="s">
        <v>543</v>
      </c>
      <c r="D169" s="173" t="s">
        <v>544</v>
      </c>
      <c r="E169" s="174" t="s">
        <v>535</v>
      </c>
      <c r="F169" s="279" t="s">
        <v>545</v>
      </c>
      <c r="G169" s="174" t="s">
        <v>537</v>
      </c>
      <c r="H169" s="174" t="s">
        <v>425</v>
      </c>
      <c r="I169" s="173" t="s">
        <v>539</v>
      </c>
      <c r="J169" s="278">
        <v>1</v>
      </c>
      <c r="K169" s="184">
        <v>41263</v>
      </c>
      <c r="L169" s="184">
        <v>41263</v>
      </c>
      <c r="M169" s="185">
        <v>5572.22</v>
      </c>
      <c r="N169" s="186">
        <v>167.17</v>
      </c>
      <c r="O169" s="187">
        <v>160</v>
      </c>
      <c r="P169" s="185"/>
      <c r="Q169" s="185">
        <f t="shared" si="13"/>
        <v>160</v>
      </c>
      <c r="R169" s="185">
        <f>IF(基本信息!$C$4&lt;&gt;"B","",Q169-N169)</f>
        <v>-7.16999999999999</v>
      </c>
      <c r="S169" s="194">
        <f>IF(基本信息!$C$4&lt;&gt;"B","",IF(N169=0,0,ROUND(R169/ABS(N169),4)))</f>
        <v>-0.0429</v>
      </c>
      <c r="T169" s="281" t="s">
        <v>540</v>
      </c>
      <c r="U169" s="152" t="s">
        <v>541</v>
      </c>
      <c r="V169" s="152">
        <v>10</v>
      </c>
    </row>
    <row r="170" ht="21" customHeight="1" spans="1:22">
      <c r="A170" s="170">
        <f t="shared" si="14"/>
        <v>166</v>
      </c>
      <c r="B170" s="171" t="s">
        <v>630</v>
      </c>
      <c r="C170" s="172" t="s">
        <v>543</v>
      </c>
      <c r="D170" s="173" t="s">
        <v>544</v>
      </c>
      <c r="E170" s="174" t="s">
        <v>535</v>
      </c>
      <c r="F170" s="279" t="s">
        <v>545</v>
      </c>
      <c r="G170" s="174" t="s">
        <v>537</v>
      </c>
      <c r="H170" s="174" t="s">
        <v>425</v>
      </c>
      <c r="I170" s="173" t="s">
        <v>539</v>
      </c>
      <c r="J170" s="278">
        <v>1</v>
      </c>
      <c r="K170" s="184">
        <v>41263</v>
      </c>
      <c r="L170" s="184">
        <v>41263</v>
      </c>
      <c r="M170" s="185">
        <v>5825.79</v>
      </c>
      <c r="N170" s="186">
        <v>174.77</v>
      </c>
      <c r="O170" s="187">
        <v>160</v>
      </c>
      <c r="P170" s="185"/>
      <c r="Q170" s="185">
        <f t="shared" si="13"/>
        <v>160</v>
      </c>
      <c r="R170" s="185">
        <f>IF(基本信息!$C$4&lt;&gt;"B","",Q170-N170)</f>
        <v>-14.77</v>
      </c>
      <c r="S170" s="194">
        <f>IF(基本信息!$C$4&lt;&gt;"B","",IF(N170=0,0,ROUND(R170/ABS(N170),4)))</f>
        <v>-0.0845</v>
      </c>
      <c r="T170" s="281" t="s">
        <v>540</v>
      </c>
      <c r="U170" s="152" t="s">
        <v>541</v>
      </c>
      <c r="V170" s="152">
        <v>10</v>
      </c>
    </row>
    <row r="171" ht="21" customHeight="1" spans="1:22">
      <c r="A171" s="170">
        <f t="shared" si="14"/>
        <v>167</v>
      </c>
      <c r="B171" s="171" t="s">
        <v>631</v>
      </c>
      <c r="C171" s="172" t="s">
        <v>543</v>
      </c>
      <c r="D171" s="173" t="s">
        <v>544</v>
      </c>
      <c r="E171" s="174" t="s">
        <v>535</v>
      </c>
      <c r="F171" s="279" t="s">
        <v>545</v>
      </c>
      <c r="G171" s="174" t="s">
        <v>537</v>
      </c>
      <c r="H171" s="174" t="s">
        <v>425</v>
      </c>
      <c r="I171" s="173" t="s">
        <v>539</v>
      </c>
      <c r="J171" s="278">
        <v>1</v>
      </c>
      <c r="K171" s="184">
        <v>41263</v>
      </c>
      <c r="L171" s="184">
        <v>41263</v>
      </c>
      <c r="M171" s="185">
        <v>5572.22</v>
      </c>
      <c r="N171" s="186">
        <v>167.17</v>
      </c>
      <c r="O171" s="187">
        <v>160</v>
      </c>
      <c r="P171" s="185"/>
      <c r="Q171" s="185">
        <f t="shared" si="13"/>
        <v>160</v>
      </c>
      <c r="R171" s="185">
        <f>IF(基本信息!$C$4&lt;&gt;"B","",Q171-N171)</f>
        <v>-7.16999999999999</v>
      </c>
      <c r="S171" s="194">
        <f>IF(基本信息!$C$4&lt;&gt;"B","",IF(N171=0,0,ROUND(R171/ABS(N171),4)))</f>
        <v>-0.0429</v>
      </c>
      <c r="T171" s="281" t="s">
        <v>540</v>
      </c>
      <c r="U171" s="152" t="s">
        <v>541</v>
      </c>
      <c r="V171" s="152">
        <v>10</v>
      </c>
    </row>
    <row r="172" ht="21" customHeight="1" spans="1:22">
      <c r="A172" s="170">
        <f t="shared" si="14"/>
        <v>168</v>
      </c>
      <c r="B172" s="171" t="s">
        <v>632</v>
      </c>
      <c r="C172" s="172" t="s">
        <v>543</v>
      </c>
      <c r="D172" s="173" t="s">
        <v>544</v>
      </c>
      <c r="E172" s="174" t="s">
        <v>535</v>
      </c>
      <c r="F172" s="279" t="s">
        <v>545</v>
      </c>
      <c r="G172" s="174" t="s">
        <v>537</v>
      </c>
      <c r="H172" s="174" t="s">
        <v>425</v>
      </c>
      <c r="I172" s="173" t="s">
        <v>539</v>
      </c>
      <c r="J172" s="278">
        <v>1</v>
      </c>
      <c r="K172" s="184">
        <v>41263</v>
      </c>
      <c r="L172" s="184">
        <v>41263</v>
      </c>
      <c r="M172" s="185">
        <v>5572.22</v>
      </c>
      <c r="N172" s="186">
        <v>167.17</v>
      </c>
      <c r="O172" s="187">
        <v>160</v>
      </c>
      <c r="P172" s="185"/>
      <c r="Q172" s="185">
        <f t="shared" si="13"/>
        <v>160</v>
      </c>
      <c r="R172" s="185">
        <f>IF(基本信息!$C$4&lt;&gt;"B","",Q172-N172)</f>
        <v>-7.16999999999999</v>
      </c>
      <c r="S172" s="194">
        <f>IF(基本信息!$C$4&lt;&gt;"B","",IF(N172=0,0,ROUND(R172/ABS(N172),4)))</f>
        <v>-0.0429</v>
      </c>
      <c r="T172" s="281" t="s">
        <v>540</v>
      </c>
      <c r="U172" s="152" t="s">
        <v>541</v>
      </c>
      <c r="V172" s="152">
        <v>10</v>
      </c>
    </row>
    <row r="173" ht="21" customHeight="1" spans="1:22">
      <c r="A173" s="170">
        <f t="shared" si="14"/>
        <v>169</v>
      </c>
      <c r="B173" s="171" t="s">
        <v>633</v>
      </c>
      <c r="C173" s="172" t="s">
        <v>543</v>
      </c>
      <c r="D173" s="173" t="s">
        <v>544</v>
      </c>
      <c r="E173" s="174" t="s">
        <v>535</v>
      </c>
      <c r="F173" s="279" t="s">
        <v>545</v>
      </c>
      <c r="G173" s="174" t="s">
        <v>537</v>
      </c>
      <c r="H173" s="174" t="s">
        <v>425</v>
      </c>
      <c r="I173" s="173" t="s">
        <v>539</v>
      </c>
      <c r="J173" s="278">
        <v>1</v>
      </c>
      <c r="K173" s="184">
        <v>41263</v>
      </c>
      <c r="L173" s="184">
        <v>41263</v>
      </c>
      <c r="M173" s="185">
        <v>5837.34</v>
      </c>
      <c r="N173" s="186">
        <v>175.12</v>
      </c>
      <c r="O173" s="187">
        <v>160</v>
      </c>
      <c r="P173" s="185"/>
      <c r="Q173" s="185">
        <f t="shared" si="13"/>
        <v>160</v>
      </c>
      <c r="R173" s="185">
        <f>IF(基本信息!$C$4&lt;&gt;"B","",Q173-N173)</f>
        <v>-15.12</v>
      </c>
      <c r="S173" s="194">
        <f>IF(基本信息!$C$4&lt;&gt;"B","",IF(N173=0,0,ROUND(R173/ABS(N173),4)))</f>
        <v>-0.0863</v>
      </c>
      <c r="T173" s="281" t="s">
        <v>540</v>
      </c>
      <c r="U173" s="152" t="s">
        <v>541</v>
      </c>
      <c r="V173" s="152">
        <v>10</v>
      </c>
    </row>
    <row r="174" ht="21" customHeight="1" spans="1:22">
      <c r="A174" s="170">
        <f t="shared" si="14"/>
        <v>170</v>
      </c>
      <c r="B174" s="171" t="s">
        <v>634</v>
      </c>
      <c r="C174" s="172" t="s">
        <v>543</v>
      </c>
      <c r="D174" s="173" t="s">
        <v>544</v>
      </c>
      <c r="E174" s="174" t="s">
        <v>535</v>
      </c>
      <c r="F174" s="279" t="s">
        <v>545</v>
      </c>
      <c r="G174" s="174" t="s">
        <v>537</v>
      </c>
      <c r="H174" s="174" t="s">
        <v>425</v>
      </c>
      <c r="I174" s="173" t="s">
        <v>539</v>
      </c>
      <c r="J174" s="278">
        <v>1</v>
      </c>
      <c r="K174" s="184">
        <v>41263</v>
      </c>
      <c r="L174" s="184">
        <v>41263</v>
      </c>
      <c r="M174" s="185">
        <v>5572.22</v>
      </c>
      <c r="N174" s="186">
        <v>167.17</v>
      </c>
      <c r="O174" s="187">
        <v>160</v>
      </c>
      <c r="P174" s="185"/>
      <c r="Q174" s="185">
        <f t="shared" si="13"/>
        <v>160</v>
      </c>
      <c r="R174" s="185">
        <f>IF(基本信息!$C$4&lt;&gt;"B","",Q174-N174)</f>
        <v>-7.16999999999999</v>
      </c>
      <c r="S174" s="194">
        <f>IF(基本信息!$C$4&lt;&gt;"B","",IF(N174=0,0,ROUND(R174/ABS(N174),4)))</f>
        <v>-0.0429</v>
      </c>
      <c r="T174" s="281" t="s">
        <v>540</v>
      </c>
      <c r="U174" s="152" t="s">
        <v>541</v>
      </c>
      <c r="V174" s="152">
        <v>10</v>
      </c>
    </row>
    <row r="175" ht="21" customHeight="1" spans="1:22">
      <c r="A175" s="170">
        <f t="shared" si="14"/>
        <v>171</v>
      </c>
      <c r="B175" s="171" t="s">
        <v>635</v>
      </c>
      <c r="C175" s="172" t="s">
        <v>543</v>
      </c>
      <c r="D175" s="173" t="s">
        <v>544</v>
      </c>
      <c r="E175" s="174" t="s">
        <v>535</v>
      </c>
      <c r="F175" s="279" t="s">
        <v>545</v>
      </c>
      <c r="G175" s="174" t="s">
        <v>537</v>
      </c>
      <c r="H175" s="174" t="s">
        <v>425</v>
      </c>
      <c r="I175" s="173" t="s">
        <v>539</v>
      </c>
      <c r="J175" s="278">
        <v>1</v>
      </c>
      <c r="K175" s="184">
        <v>41263</v>
      </c>
      <c r="L175" s="184">
        <v>41263</v>
      </c>
      <c r="M175" s="185">
        <v>5837.34</v>
      </c>
      <c r="N175" s="186">
        <v>175.12</v>
      </c>
      <c r="O175" s="187">
        <v>160</v>
      </c>
      <c r="P175" s="185"/>
      <c r="Q175" s="185">
        <f t="shared" si="13"/>
        <v>160</v>
      </c>
      <c r="R175" s="185">
        <f>IF(基本信息!$C$4&lt;&gt;"B","",Q175-N175)</f>
        <v>-15.12</v>
      </c>
      <c r="S175" s="194">
        <f>IF(基本信息!$C$4&lt;&gt;"B","",IF(N175=0,0,ROUND(R175/ABS(N175),4)))</f>
        <v>-0.0863</v>
      </c>
      <c r="T175" s="281" t="s">
        <v>540</v>
      </c>
      <c r="U175" s="152" t="s">
        <v>541</v>
      </c>
      <c r="V175" s="152">
        <v>10</v>
      </c>
    </row>
    <row r="176" ht="21" customHeight="1" spans="1:22">
      <c r="A176" s="170">
        <f t="shared" si="14"/>
        <v>172</v>
      </c>
      <c r="B176" s="171" t="s">
        <v>636</v>
      </c>
      <c r="C176" s="172" t="s">
        <v>543</v>
      </c>
      <c r="D176" s="173" t="s">
        <v>544</v>
      </c>
      <c r="E176" s="174" t="s">
        <v>535</v>
      </c>
      <c r="F176" s="279" t="s">
        <v>545</v>
      </c>
      <c r="G176" s="174" t="s">
        <v>537</v>
      </c>
      <c r="H176" s="174" t="s">
        <v>425</v>
      </c>
      <c r="I176" s="173" t="s">
        <v>539</v>
      </c>
      <c r="J176" s="278">
        <v>1</v>
      </c>
      <c r="K176" s="184">
        <v>41263</v>
      </c>
      <c r="L176" s="184">
        <v>41263</v>
      </c>
      <c r="M176" s="185">
        <v>5837.34</v>
      </c>
      <c r="N176" s="186">
        <v>175.12</v>
      </c>
      <c r="O176" s="187">
        <v>160</v>
      </c>
      <c r="P176" s="185"/>
      <c r="Q176" s="185">
        <f t="shared" si="13"/>
        <v>160</v>
      </c>
      <c r="R176" s="185">
        <f>IF(基本信息!$C$4&lt;&gt;"B","",Q176-N176)</f>
        <v>-15.12</v>
      </c>
      <c r="S176" s="194">
        <f>IF(基本信息!$C$4&lt;&gt;"B","",IF(N176=0,0,ROUND(R176/ABS(N176),4)))</f>
        <v>-0.0863</v>
      </c>
      <c r="T176" s="281" t="s">
        <v>540</v>
      </c>
      <c r="U176" s="152" t="s">
        <v>541</v>
      </c>
      <c r="V176" s="152">
        <v>10</v>
      </c>
    </row>
    <row r="177" ht="21" customHeight="1" spans="1:22">
      <c r="A177" s="170">
        <f t="shared" si="14"/>
        <v>173</v>
      </c>
      <c r="B177" s="171" t="s">
        <v>637</v>
      </c>
      <c r="C177" s="172" t="s">
        <v>543</v>
      </c>
      <c r="D177" s="173" t="s">
        <v>544</v>
      </c>
      <c r="E177" s="174" t="s">
        <v>535</v>
      </c>
      <c r="F177" s="279" t="s">
        <v>545</v>
      </c>
      <c r="G177" s="174" t="s">
        <v>537</v>
      </c>
      <c r="H177" s="174" t="s">
        <v>425</v>
      </c>
      <c r="I177" s="173" t="s">
        <v>539</v>
      </c>
      <c r="J177" s="278">
        <v>1</v>
      </c>
      <c r="K177" s="184">
        <v>41263</v>
      </c>
      <c r="L177" s="184">
        <v>41263</v>
      </c>
      <c r="M177" s="185">
        <v>5837.34</v>
      </c>
      <c r="N177" s="186">
        <v>175.12</v>
      </c>
      <c r="O177" s="187">
        <v>160</v>
      </c>
      <c r="P177" s="185"/>
      <c r="Q177" s="185">
        <f t="shared" si="13"/>
        <v>160</v>
      </c>
      <c r="R177" s="185">
        <f>IF(基本信息!$C$4&lt;&gt;"B","",Q177-N177)</f>
        <v>-15.12</v>
      </c>
      <c r="S177" s="194">
        <f>IF(基本信息!$C$4&lt;&gt;"B","",IF(N177=0,0,ROUND(R177/ABS(N177),4)))</f>
        <v>-0.0863</v>
      </c>
      <c r="T177" s="281" t="s">
        <v>540</v>
      </c>
      <c r="U177" s="152" t="s">
        <v>541</v>
      </c>
      <c r="V177" s="152">
        <v>10</v>
      </c>
    </row>
    <row r="178" ht="21" customHeight="1" spans="1:22">
      <c r="A178" s="170">
        <f t="shared" si="14"/>
        <v>174</v>
      </c>
      <c r="B178" s="171" t="s">
        <v>638</v>
      </c>
      <c r="C178" s="172" t="s">
        <v>543</v>
      </c>
      <c r="D178" s="173" t="s">
        <v>544</v>
      </c>
      <c r="E178" s="174" t="s">
        <v>535</v>
      </c>
      <c r="F178" s="279" t="s">
        <v>545</v>
      </c>
      <c r="G178" s="174" t="s">
        <v>537</v>
      </c>
      <c r="H178" s="174" t="s">
        <v>425</v>
      </c>
      <c r="I178" s="173" t="s">
        <v>539</v>
      </c>
      <c r="J178" s="278">
        <v>1</v>
      </c>
      <c r="K178" s="184">
        <v>41263</v>
      </c>
      <c r="L178" s="184">
        <v>41263</v>
      </c>
      <c r="M178" s="185">
        <v>5837.34</v>
      </c>
      <c r="N178" s="186">
        <v>175.12</v>
      </c>
      <c r="O178" s="187">
        <v>160</v>
      </c>
      <c r="P178" s="185"/>
      <c r="Q178" s="185">
        <f t="shared" si="13"/>
        <v>160</v>
      </c>
      <c r="R178" s="185">
        <f>IF(基本信息!$C$4&lt;&gt;"B","",Q178-N178)</f>
        <v>-15.12</v>
      </c>
      <c r="S178" s="194">
        <f>IF(基本信息!$C$4&lt;&gt;"B","",IF(N178=0,0,ROUND(R178/ABS(N178),4)))</f>
        <v>-0.0863</v>
      </c>
      <c r="T178" s="281" t="s">
        <v>540</v>
      </c>
      <c r="U178" s="152" t="s">
        <v>541</v>
      </c>
      <c r="V178" s="152">
        <v>10</v>
      </c>
    </row>
    <row r="179" ht="21" customHeight="1" spans="1:22">
      <c r="A179" s="170">
        <f t="shared" si="14"/>
        <v>175</v>
      </c>
      <c r="B179" s="171" t="s">
        <v>639</v>
      </c>
      <c r="C179" s="172" t="s">
        <v>543</v>
      </c>
      <c r="D179" s="173" t="s">
        <v>544</v>
      </c>
      <c r="E179" s="174" t="s">
        <v>535</v>
      </c>
      <c r="F179" s="279" t="s">
        <v>545</v>
      </c>
      <c r="G179" s="174" t="s">
        <v>537</v>
      </c>
      <c r="H179" s="174" t="s">
        <v>425</v>
      </c>
      <c r="I179" s="173" t="s">
        <v>539</v>
      </c>
      <c r="J179" s="278">
        <v>1</v>
      </c>
      <c r="K179" s="184">
        <v>41263</v>
      </c>
      <c r="L179" s="184">
        <v>41263</v>
      </c>
      <c r="M179" s="185">
        <v>6244.13</v>
      </c>
      <c r="N179" s="186">
        <v>187.32</v>
      </c>
      <c r="O179" s="187">
        <v>160</v>
      </c>
      <c r="P179" s="185"/>
      <c r="Q179" s="185">
        <f t="shared" si="13"/>
        <v>160</v>
      </c>
      <c r="R179" s="185">
        <f>IF(基本信息!$C$4&lt;&gt;"B","",Q179-N179)</f>
        <v>-27.32</v>
      </c>
      <c r="S179" s="194">
        <f>IF(基本信息!$C$4&lt;&gt;"B","",IF(N179=0,0,ROUND(R179/ABS(N179),4)))</f>
        <v>-0.1458</v>
      </c>
      <c r="T179" s="281" t="s">
        <v>540</v>
      </c>
      <c r="U179" s="152" t="s">
        <v>541</v>
      </c>
      <c r="V179" s="152">
        <v>10</v>
      </c>
    </row>
    <row r="180" ht="21" customHeight="1" spans="1:22">
      <c r="A180" s="170">
        <f t="shared" si="14"/>
        <v>176</v>
      </c>
      <c r="B180" s="171" t="s">
        <v>640</v>
      </c>
      <c r="C180" s="172" t="s">
        <v>543</v>
      </c>
      <c r="D180" s="173" t="s">
        <v>544</v>
      </c>
      <c r="E180" s="174" t="s">
        <v>535</v>
      </c>
      <c r="F180" s="279" t="s">
        <v>545</v>
      </c>
      <c r="G180" s="174" t="s">
        <v>537</v>
      </c>
      <c r="H180" s="174" t="s">
        <v>425</v>
      </c>
      <c r="I180" s="173" t="s">
        <v>539</v>
      </c>
      <c r="J180" s="278">
        <v>1</v>
      </c>
      <c r="K180" s="184">
        <v>41263</v>
      </c>
      <c r="L180" s="184">
        <v>41263</v>
      </c>
      <c r="M180" s="185">
        <v>6244.13</v>
      </c>
      <c r="N180" s="186">
        <v>187.32</v>
      </c>
      <c r="O180" s="187">
        <v>160</v>
      </c>
      <c r="P180" s="185"/>
      <c r="Q180" s="185">
        <f t="shared" si="13"/>
        <v>160</v>
      </c>
      <c r="R180" s="185">
        <f>IF(基本信息!$C$4&lt;&gt;"B","",Q180-N180)</f>
        <v>-27.32</v>
      </c>
      <c r="S180" s="194">
        <f>IF(基本信息!$C$4&lt;&gt;"B","",IF(N180=0,0,ROUND(R180/ABS(N180),4)))</f>
        <v>-0.1458</v>
      </c>
      <c r="T180" s="281" t="s">
        <v>540</v>
      </c>
      <c r="U180" s="152" t="s">
        <v>541</v>
      </c>
      <c r="V180" s="152">
        <v>10</v>
      </c>
    </row>
    <row r="181" ht="21" customHeight="1" spans="1:22">
      <c r="A181" s="170">
        <f t="shared" si="14"/>
        <v>177</v>
      </c>
      <c r="B181" s="171" t="s">
        <v>641</v>
      </c>
      <c r="C181" s="172" t="s">
        <v>543</v>
      </c>
      <c r="D181" s="173" t="s">
        <v>544</v>
      </c>
      <c r="E181" s="174" t="s">
        <v>535</v>
      </c>
      <c r="F181" s="279" t="s">
        <v>545</v>
      </c>
      <c r="G181" s="174" t="s">
        <v>537</v>
      </c>
      <c r="H181" s="174" t="s">
        <v>425</v>
      </c>
      <c r="I181" s="173" t="s">
        <v>539</v>
      </c>
      <c r="J181" s="278">
        <v>1</v>
      </c>
      <c r="K181" s="184">
        <v>41263</v>
      </c>
      <c r="L181" s="184">
        <v>41263</v>
      </c>
      <c r="M181" s="185">
        <v>5846.26</v>
      </c>
      <c r="N181" s="186">
        <v>175.39</v>
      </c>
      <c r="O181" s="187">
        <v>160</v>
      </c>
      <c r="P181" s="185"/>
      <c r="Q181" s="185">
        <f t="shared" si="13"/>
        <v>160</v>
      </c>
      <c r="R181" s="185">
        <f>IF(基本信息!$C$4&lt;&gt;"B","",Q181-N181)</f>
        <v>-15.39</v>
      </c>
      <c r="S181" s="194">
        <f>IF(基本信息!$C$4&lt;&gt;"B","",IF(N181=0,0,ROUND(R181/ABS(N181),4)))</f>
        <v>-0.0877</v>
      </c>
      <c r="T181" s="281" t="s">
        <v>540</v>
      </c>
      <c r="U181" s="152" t="s">
        <v>541</v>
      </c>
      <c r="V181" s="152">
        <v>10</v>
      </c>
    </row>
    <row r="182" ht="21" customHeight="1" spans="1:22">
      <c r="A182" s="170">
        <f t="shared" si="14"/>
        <v>178</v>
      </c>
      <c r="B182" s="171" t="s">
        <v>642</v>
      </c>
      <c r="C182" s="172" t="s">
        <v>543</v>
      </c>
      <c r="D182" s="173" t="s">
        <v>544</v>
      </c>
      <c r="E182" s="174" t="s">
        <v>535</v>
      </c>
      <c r="F182" s="279" t="s">
        <v>545</v>
      </c>
      <c r="G182" s="174" t="s">
        <v>537</v>
      </c>
      <c r="H182" s="174" t="s">
        <v>425</v>
      </c>
      <c r="I182" s="173" t="s">
        <v>539</v>
      </c>
      <c r="J182" s="278">
        <v>1</v>
      </c>
      <c r="K182" s="184">
        <v>41263</v>
      </c>
      <c r="L182" s="184">
        <v>41263</v>
      </c>
      <c r="M182" s="185">
        <v>5846.26</v>
      </c>
      <c r="N182" s="186">
        <v>175.39</v>
      </c>
      <c r="O182" s="187">
        <v>160</v>
      </c>
      <c r="P182" s="185"/>
      <c r="Q182" s="185">
        <f t="shared" si="13"/>
        <v>160</v>
      </c>
      <c r="R182" s="185">
        <f>IF(基本信息!$C$4&lt;&gt;"B","",Q182-N182)</f>
        <v>-15.39</v>
      </c>
      <c r="S182" s="194">
        <f>IF(基本信息!$C$4&lt;&gt;"B","",IF(N182=0,0,ROUND(R182/ABS(N182),4)))</f>
        <v>-0.0877</v>
      </c>
      <c r="T182" s="281" t="s">
        <v>540</v>
      </c>
      <c r="U182" s="152" t="s">
        <v>541</v>
      </c>
      <c r="V182" s="152">
        <v>10</v>
      </c>
    </row>
    <row r="183" ht="21" customHeight="1" spans="1:22">
      <c r="A183" s="170">
        <f t="shared" si="14"/>
        <v>179</v>
      </c>
      <c r="B183" s="171" t="s">
        <v>643</v>
      </c>
      <c r="C183" s="172" t="s">
        <v>543</v>
      </c>
      <c r="D183" s="173" t="s">
        <v>544</v>
      </c>
      <c r="E183" s="174" t="s">
        <v>535</v>
      </c>
      <c r="F183" s="279" t="s">
        <v>545</v>
      </c>
      <c r="G183" s="174" t="s">
        <v>537</v>
      </c>
      <c r="H183" s="174" t="s">
        <v>425</v>
      </c>
      <c r="I183" s="173" t="s">
        <v>539</v>
      </c>
      <c r="J183" s="278">
        <v>1</v>
      </c>
      <c r="K183" s="184">
        <v>41263</v>
      </c>
      <c r="L183" s="184">
        <v>41263</v>
      </c>
      <c r="M183" s="185">
        <v>5950.47</v>
      </c>
      <c r="N183" s="186">
        <v>178.51</v>
      </c>
      <c r="O183" s="187">
        <v>160</v>
      </c>
      <c r="P183" s="185"/>
      <c r="Q183" s="185">
        <f t="shared" si="13"/>
        <v>160</v>
      </c>
      <c r="R183" s="185">
        <f>IF(基本信息!$C$4&lt;&gt;"B","",Q183-N183)</f>
        <v>-18.51</v>
      </c>
      <c r="S183" s="194">
        <f>IF(基本信息!$C$4&lt;&gt;"B","",IF(N183=0,0,ROUND(R183/ABS(N183),4)))</f>
        <v>-0.1037</v>
      </c>
      <c r="T183" s="281" t="s">
        <v>540</v>
      </c>
      <c r="U183" s="152" t="s">
        <v>541</v>
      </c>
      <c r="V183" s="152">
        <v>10</v>
      </c>
    </row>
    <row r="184" ht="21" customHeight="1" spans="1:22">
      <c r="A184" s="170">
        <f t="shared" si="14"/>
        <v>180</v>
      </c>
      <c r="B184" s="171" t="s">
        <v>644</v>
      </c>
      <c r="C184" s="172" t="s">
        <v>543</v>
      </c>
      <c r="D184" s="173" t="s">
        <v>544</v>
      </c>
      <c r="E184" s="174" t="s">
        <v>535</v>
      </c>
      <c r="F184" s="279" t="s">
        <v>545</v>
      </c>
      <c r="G184" s="174" t="s">
        <v>537</v>
      </c>
      <c r="H184" s="174" t="s">
        <v>425</v>
      </c>
      <c r="I184" s="173" t="s">
        <v>539</v>
      </c>
      <c r="J184" s="278">
        <v>1</v>
      </c>
      <c r="K184" s="184">
        <v>41263</v>
      </c>
      <c r="L184" s="184">
        <v>41263</v>
      </c>
      <c r="M184" s="185">
        <v>5950.47</v>
      </c>
      <c r="N184" s="186">
        <v>178.51</v>
      </c>
      <c r="O184" s="187">
        <v>160</v>
      </c>
      <c r="P184" s="185"/>
      <c r="Q184" s="185">
        <f t="shared" si="13"/>
        <v>160</v>
      </c>
      <c r="R184" s="185">
        <f>IF(基本信息!$C$4&lt;&gt;"B","",Q184-N184)</f>
        <v>-18.51</v>
      </c>
      <c r="S184" s="194">
        <f>IF(基本信息!$C$4&lt;&gt;"B","",IF(N184=0,0,ROUND(R184/ABS(N184),4)))</f>
        <v>-0.1037</v>
      </c>
      <c r="T184" s="281" t="s">
        <v>540</v>
      </c>
      <c r="U184" s="152" t="s">
        <v>541</v>
      </c>
      <c r="V184" s="152">
        <v>10</v>
      </c>
    </row>
    <row r="185" ht="21" customHeight="1" spans="1:22">
      <c r="A185" s="170">
        <f t="shared" si="14"/>
        <v>181</v>
      </c>
      <c r="B185" s="171" t="s">
        <v>645</v>
      </c>
      <c r="C185" s="172" t="s">
        <v>543</v>
      </c>
      <c r="D185" s="173" t="s">
        <v>544</v>
      </c>
      <c r="E185" s="174" t="s">
        <v>535</v>
      </c>
      <c r="F185" s="279" t="s">
        <v>545</v>
      </c>
      <c r="G185" s="174" t="s">
        <v>537</v>
      </c>
      <c r="H185" s="174" t="s">
        <v>425</v>
      </c>
      <c r="I185" s="173" t="s">
        <v>539</v>
      </c>
      <c r="J185" s="278">
        <v>1</v>
      </c>
      <c r="K185" s="184">
        <v>41263</v>
      </c>
      <c r="L185" s="184">
        <v>41263</v>
      </c>
      <c r="M185" s="185">
        <v>5950.47</v>
      </c>
      <c r="N185" s="186">
        <v>178.51</v>
      </c>
      <c r="O185" s="187">
        <v>160</v>
      </c>
      <c r="P185" s="185"/>
      <c r="Q185" s="185">
        <f t="shared" si="13"/>
        <v>160</v>
      </c>
      <c r="R185" s="185">
        <f>IF(基本信息!$C$4&lt;&gt;"B","",Q185-N185)</f>
        <v>-18.51</v>
      </c>
      <c r="S185" s="194">
        <f>IF(基本信息!$C$4&lt;&gt;"B","",IF(N185=0,0,ROUND(R185/ABS(N185),4)))</f>
        <v>-0.1037</v>
      </c>
      <c r="T185" s="281" t="s">
        <v>540</v>
      </c>
      <c r="U185" s="152" t="s">
        <v>541</v>
      </c>
      <c r="V185" s="152">
        <v>10</v>
      </c>
    </row>
    <row r="186" ht="21" customHeight="1" spans="1:22">
      <c r="A186" s="170">
        <f t="shared" si="14"/>
        <v>182</v>
      </c>
      <c r="B186" s="171" t="s">
        <v>646</v>
      </c>
      <c r="C186" s="172" t="s">
        <v>543</v>
      </c>
      <c r="D186" s="173" t="s">
        <v>544</v>
      </c>
      <c r="E186" s="174" t="s">
        <v>535</v>
      </c>
      <c r="F186" s="279" t="s">
        <v>545</v>
      </c>
      <c r="G186" s="174" t="s">
        <v>537</v>
      </c>
      <c r="H186" s="174" t="s">
        <v>425</v>
      </c>
      <c r="I186" s="173" t="s">
        <v>539</v>
      </c>
      <c r="J186" s="278">
        <v>1</v>
      </c>
      <c r="K186" s="184">
        <v>41263</v>
      </c>
      <c r="L186" s="184">
        <v>41263</v>
      </c>
      <c r="M186" s="185">
        <v>5950.47</v>
      </c>
      <c r="N186" s="186">
        <v>178.51</v>
      </c>
      <c r="O186" s="187">
        <v>160</v>
      </c>
      <c r="P186" s="185"/>
      <c r="Q186" s="185">
        <f t="shared" si="13"/>
        <v>160</v>
      </c>
      <c r="R186" s="185">
        <f>IF(基本信息!$C$4&lt;&gt;"B","",Q186-N186)</f>
        <v>-18.51</v>
      </c>
      <c r="S186" s="194">
        <f>IF(基本信息!$C$4&lt;&gt;"B","",IF(N186=0,0,ROUND(R186/ABS(N186),4)))</f>
        <v>-0.1037</v>
      </c>
      <c r="T186" s="281" t="s">
        <v>540</v>
      </c>
      <c r="U186" s="152" t="s">
        <v>541</v>
      </c>
      <c r="V186" s="152">
        <v>10</v>
      </c>
    </row>
    <row r="187" ht="21" customHeight="1" spans="1:22">
      <c r="A187" s="170">
        <f t="shared" si="14"/>
        <v>183</v>
      </c>
      <c r="B187" s="171" t="s">
        <v>647</v>
      </c>
      <c r="C187" s="172" t="s">
        <v>543</v>
      </c>
      <c r="D187" s="173" t="s">
        <v>544</v>
      </c>
      <c r="E187" s="174" t="s">
        <v>535</v>
      </c>
      <c r="F187" s="279" t="s">
        <v>545</v>
      </c>
      <c r="G187" s="174" t="s">
        <v>537</v>
      </c>
      <c r="H187" s="174" t="s">
        <v>425</v>
      </c>
      <c r="I187" s="173" t="s">
        <v>539</v>
      </c>
      <c r="J187" s="278">
        <v>1</v>
      </c>
      <c r="K187" s="184">
        <v>41253</v>
      </c>
      <c r="L187" s="184">
        <v>41253</v>
      </c>
      <c r="M187" s="185">
        <v>5735.9</v>
      </c>
      <c r="N187" s="186">
        <v>172.08</v>
      </c>
      <c r="O187" s="187">
        <v>160</v>
      </c>
      <c r="P187" s="185"/>
      <c r="Q187" s="185">
        <f t="shared" si="13"/>
        <v>160</v>
      </c>
      <c r="R187" s="185">
        <f>IF(基本信息!$C$4&lt;&gt;"B","",Q187-N187)</f>
        <v>-12.08</v>
      </c>
      <c r="S187" s="194">
        <f>IF(基本信息!$C$4&lt;&gt;"B","",IF(N187=0,0,ROUND(R187/ABS(N187),4)))</f>
        <v>-0.0702</v>
      </c>
      <c r="T187" s="281" t="s">
        <v>540</v>
      </c>
      <c r="U187" s="152" t="s">
        <v>541</v>
      </c>
      <c r="V187" s="152">
        <v>10</v>
      </c>
    </row>
    <row r="188" ht="21" customHeight="1" spans="1:22">
      <c r="A188" s="170">
        <f t="shared" si="14"/>
        <v>184</v>
      </c>
      <c r="B188" s="171" t="s">
        <v>648</v>
      </c>
      <c r="C188" s="172" t="s">
        <v>543</v>
      </c>
      <c r="D188" s="173" t="s">
        <v>544</v>
      </c>
      <c r="E188" s="174" t="s">
        <v>535</v>
      </c>
      <c r="F188" s="279" t="s">
        <v>545</v>
      </c>
      <c r="G188" s="174" t="s">
        <v>537</v>
      </c>
      <c r="H188" s="174" t="s">
        <v>425</v>
      </c>
      <c r="I188" s="173" t="s">
        <v>539</v>
      </c>
      <c r="J188" s="278">
        <v>1</v>
      </c>
      <c r="K188" s="184">
        <v>41263</v>
      </c>
      <c r="L188" s="184">
        <v>41263</v>
      </c>
      <c r="M188" s="185">
        <v>5950.47</v>
      </c>
      <c r="N188" s="186">
        <v>178.51</v>
      </c>
      <c r="O188" s="187">
        <v>160</v>
      </c>
      <c r="P188" s="185"/>
      <c r="Q188" s="185">
        <f t="shared" si="13"/>
        <v>160</v>
      </c>
      <c r="R188" s="185">
        <f>IF(基本信息!$C$4&lt;&gt;"B","",Q188-N188)</f>
        <v>-18.51</v>
      </c>
      <c r="S188" s="194">
        <f>IF(基本信息!$C$4&lt;&gt;"B","",IF(N188=0,0,ROUND(R188/ABS(N188),4)))</f>
        <v>-0.1037</v>
      </c>
      <c r="T188" s="281" t="s">
        <v>540</v>
      </c>
      <c r="U188" s="152" t="s">
        <v>541</v>
      </c>
      <c r="V188" s="152">
        <v>10</v>
      </c>
    </row>
    <row r="189" ht="21" customHeight="1" spans="1:22">
      <c r="A189" s="170">
        <f t="shared" si="14"/>
        <v>185</v>
      </c>
      <c r="B189" s="171" t="s">
        <v>649</v>
      </c>
      <c r="C189" s="172" t="s">
        <v>543</v>
      </c>
      <c r="D189" s="173" t="s">
        <v>544</v>
      </c>
      <c r="E189" s="174" t="s">
        <v>535</v>
      </c>
      <c r="F189" s="279" t="s">
        <v>545</v>
      </c>
      <c r="G189" s="174" t="s">
        <v>537</v>
      </c>
      <c r="H189" s="174" t="s">
        <v>425</v>
      </c>
      <c r="I189" s="173" t="s">
        <v>539</v>
      </c>
      <c r="J189" s="278">
        <v>1</v>
      </c>
      <c r="K189" s="184">
        <v>41253</v>
      </c>
      <c r="L189" s="184">
        <v>41253</v>
      </c>
      <c r="M189" s="185">
        <v>5735.9</v>
      </c>
      <c r="N189" s="186">
        <v>172.08</v>
      </c>
      <c r="O189" s="187">
        <v>160</v>
      </c>
      <c r="P189" s="185"/>
      <c r="Q189" s="185">
        <f t="shared" si="13"/>
        <v>160</v>
      </c>
      <c r="R189" s="185">
        <f>IF(基本信息!$C$4&lt;&gt;"B","",Q189-N189)</f>
        <v>-12.08</v>
      </c>
      <c r="S189" s="194">
        <f>IF(基本信息!$C$4&lt;&gt;"B","",IF(N189=0,0,ROUND(R189/ABS(N189),4)))</f>
        <v>-0.0702</v>
      </c>
      <c r="T189" s="281" t="s">
        <v>540</v>
      </c>
      <c r="U189" s="152" t="s">
        <v>541</v>
      </c>
      <c r="V189" s="152">
        <v>10</v>
      </c>
    </row>
    <row r="190" ht="21" customHeight="1" spans="1:22">
      <c r="A190" s="170">
        <f t="shared" si="14"/>
        <v>186</v>
      </c>
      <c r="B190" s="171" t="s">
        <v>650</v>
      </c>
      <c r="C190" s="172" t="s">
        <v>543</v>
      </c>
      <c r="D190" s="173" t="s">
        <v>544</v>
      </c>
      <c r="E190" s="174" t="s">
        <v>535</v>
      </c>
      <c r="F190" s="279" t="s">
        <v>545</v>
      </c>
      <c r="G190" s="174" t="s">
        <v>537</v>
      </c>
      <c r="H190" s="174" t="s">
        <v>425</v>
      </c>
      <c r="I190" s="173" t="s">
        <v>539</v>
      </c>
      <c r="J190" s="278">
        <v>1</v>
      </c>
      <c r="K190" s="184">
        <v>41253</v>
      </c>
      <c r="L190" s="184">
        <v>41253</v>
      </c>
      <c r="M190" s="185">
        <v>5735.9</v>
      </c>
      <c r="N190" s="186">
        <v>172.08</v>
      </c>
      <c r="O190" s="187">
        <v>160</v>
      </c>
      <c r="P190" s="185"/>
      <c r="Q190" s="185">
        <f t="shared" si="13"/>
        <v>160</v>
      </c>
      <c r="R190" s="185">
        <f>IF(基本信息!$C$4&lt;&gt;"B","",Q190-N190)</f>
        <v>-12.08</v>
      </c>
      <c r="S190" s="194">
        <f>IF(基本信息!$C$4&lt;&gt;"B","",IF(N190=0,0,ROUND(R190/ABS(N190),4)))</f>
        <v>-0.0702</v>
      </c>
      <c r="T190" s="281" t="s">
        <v>540</v>
      </c>
      <c r="U190" s="152" t="s">
        <v>541</v>
      </c>
      <c r="V190" s="152">
        <v>10</v>
      </c>
    </row>
    <row r="191" ht="21" customHeight="1" spans="1:22">
      <c r="A191" s="170">
        <f t="shared" si="14"/>
        <v>187</v>
      </c>
      <c r="B191" s="171" t="s">
        <v>651</v>
      </c>
      <c r="C191" s="172" t="s">
        <v>543</v>
      </c>
      <c r="D191" s="173" t="s">
        <v>544</v>
      </c>
      <c r="E191" s="174" t="s">
        <v>535</v>
      </c>
      <c r="F191" s="279" t="s">
        <v>545</v>
      </c>
      <c r="G191" s="174" t="s">
        <v>537</v>
      </c>
      <c r="H191" s="174" t="s">
        <v>425</v>
      </c>
      <c r="I191" s="173" t="s">
        <v>539</v>
      </c>
      <c r="J191" s="278">
        <v>1</v>
      </c>
      <c r="K191" s="184">
        <v>41263</v>
      </c>
      <c r="L191" s="184">
        <v>41263</v>
      </c>
      <c r="M191" s="185">
        <v>6244.13</v>
      </c>
      <c r="N191" s="186">
        <v>187.32</v>
      </c>
      <c r="O191" s="187">
        <v>160</v>
      </c>
      <c r="P191" s="185"/>
      <c r="Q191" s="185">
        <f t="shared" si="13"/>
        <v>160</v>
      </c>
      <c r="R191" s="185">
        <f>IF(基本信息!$C$4&lt;&gt;"B","",Q191-N191)</f>
        <v>-27.32</v>
      </c>
      <c r="S191" s="194">
        <f>IF(基本信息!$C$4&lt;&gt;"B","",IF(N191=0,0,ROUND(R191/ABS(N191),4)))</f>
        <v>-0.1458</v>
      </c>
      <c r="T191" s="281" t="s">
        <v>540</v>
      </c>
      <c r="U191" s="152" t="s">
        <v>541</v>
      </c>
      <c r="V191" s="152">
        <v>10</v>
      </c>
    </row>
    <row r="192" ht="21" customHeight="1" spans="1:22">
      <c r="A192" s="170">
        <f t="shared" si="14"/>
        <v>188</v>
      </c>
      <c r="B192" s="171" t="s">
        <v>652</v>
      </c>
      <c r="C192" s="172" t="s">
        <v>543</v>
      </c>
      <c r="D192" s="173" t="s">
        <v>544</v>
      </c>
      <c r="E192" s="174" t="s">
        <v>535</v>
      </c>
      <c r="F192" s="279" t="s">
        <v>545</v>
      </c>
      <c r="G192" s="174" t="s">
        <v>537</v>
      </c>
      <c r="H192" s="174" t="s">
        <v>425</v>
      </c>
      <c r="I192" s="173" t="s">
        <v>539</v>
      </c>
      <c r="J192" s="278">
        <v>1</v>
      </c>
      <c r="K192" s="184">
        <v>41263</v>
      </c>
      <c r="L192" s="184">
        <v>41263</v>
      </c>
      <c r="M192" s="185">
        <v>5846.26</v>
      </c>
      <c r="N192" s="186">
        <v>175.39</v>
      </c>
      <c r="O192" s="187">
        <v>160</v>
      </c>
      <c r="P192" s="185"/>
      <c r="Q192" s="185">
        <f t="shared" si="13"/>
        <v>160</v>
      </c>
      <c r="R192" s="185">
        <f>IF(基本信息!$C$4&lt;&gt;"B","",Q192-N192)</f>
        <v>-15.39</v>
      </c>
      <c r="S192" s="194">
        <f>IF(基本信息!$C$4&lt;&gt;"B","",IF(N192=0,0,ROUND(R192/ABS(N192),4)))</f>
        <v>-0.0877</v>
      </c>
      <c r="T192" s="281" t="s">
        <v>540</v>
      </c>
      <c r="U192" s="152" t="s">
        <v>541</v>
      </c>
      <c r="V192" s="152">
        <v>10</v>
      </c>
    </row>
    <row r="193" ht="21" customHeight="1" spans="1:22">
      <c r="A193" s="170">
        <f t="shared" si="14"/>
        <v>189</v>
      </c>
      <c r="B193" s="171" t="s">
        <v>653</v>
      </c>
      <c r="C193" s="172" t="s">
        <v>543</v>
      </c>
      <c r="D193" s="173" t="s">
        <v>544</v>
      </c>
      <c r="E193" s="174" t="s">
        <v>535</v>
      </c>
      <c r="F193" s="279" t="s">
        <v>545</v>
      </c>
      <c r="G193" s="174" t="s">
        <v>537</v>
      </c>
      <c r="H193" s="174" t="s">
        <v>425</v>
      </c>
      <c r="I193" s="173" t="s">
        <v>539</v>
      </c>
      <c r="J193" s="278">
        <v>1</v>
      </c>
      <c r="K193" s="184">
        <v>41263</v>
      </c>
      <c r="L193" s="184">
        <v>41263</v>
      </c>
      <c r="M193" s="185">
        <v>6244.13</v>
      </c>
      <c r="N193" s="186">
        <v>187.32</v>
      </c>
      <c r="O193" s="187">
        <v>160</v>
      </c>
      <c r="P193" s="185"/>
      <c r="Q193" s="185">
        <f t="shared" si="13"/>
        <v>160</v>
      </c>
      <c r="R193" s="185">
        <f>IF(基本信息!$C$4&lt;&gt;"B","",Q193-N193)</f>
        <v>-27.32</v>
      </c>
      <c r="S193" s="194">
        <f>IF(基本信息!$C$4&lt;&gt;"B","",IF(N193=0,0,ROUND(R193/ABS(N193),4)))</f>
        <v>-0.1458</v>
      </c>
      <c r="T193" s="281" t="s">
        <v>540</v>
      </c>
      <c r="U193" s="152" t="s">
        <v>541</v>
      </c>
      <c r="V193" s="152">
        <v>10</v>
      </c>
    </row>
    <row r="194" ht="21" customHeight="1" spans="1:22">
      <c r="A194" s="170">
        <f t="shared" si="14"/>
        <v>190</v>
      </c>
      <c r="B194" s="171" t="s">
        <v>654</v>
      </c>
      <c r="C194" s="172" t="s">
        <v>543</v>
      </c>
      <c r="D194" s="173" t="s">
        <v>544</v>
      </c>
      <c r="E194" s="174" t="s">
        <v>535</v>
      </c>
      <c r="F194" s="279" t="s">
        <v>545</v>
      </c>
      <c r="G194" s="174" t="s">
        <v>537</v>
      </c>
      <c r="H194" s="174" t="s">
        <v>425</v>
      </c>
      <c r="I194" s="173" t="s">
        <v>539</v>
      </c>
      <c r="J194" s="278">
        <v>1</v>
      </c>
      <c r="K194" s="184">
        <v>41263</v>
      </c>
      <c r="L194" s="184">
        <v>41263</v>
      </c>
      <c r="M194" s="185">
        <v>5846.26</v>
      </c>
      <c r="N194" s="186">
        <v>175.39</v>
      </c>
      <c r="O194" s="187">
        <v>160</v>
      </c>
      <c r="P194" s="185"/>
      <c r="Q194" s="185">
        <f t="shared" si="13"/>
        <v>160</v>
      </c>
      <c r="R194" s="185">
        <f>IF(基本信息!$C$4&lt;&gt;"B","",Q194-N194)</f>
        <v>-15.39</v>
      </c>
      <c r="S194" s="194">
        <f>IF(基本信息!$C$4&lt;&gt;"B","",IF(N194=0,0,ROUND(R194/ABS(N194),4)))</f>
        <v>-0.0877</v>
      </c>
      <c r="T194" s="281" t="s">
        <v>540</v>
      </c>
      <c r="U194" s="152" t="s">
        <v>541</v>
      </c>
      <c r="V194" s="152">
        <v>10</v>
      </c>
    </row>
    <row r="195" ht="21" customHeight="1" spans="1:22">
      <c r="A195" s="170">
        <f t="shared" si="14"/>
        <v>191</v>
      </c>
      <c r="B195" s="171" t="s">
        <v>655</v>
      </c>
      <c r="C195" s="172" t="s">
        <v>543</v>
      </c>
      <c r="D195" s="173" t="s">
        <v>544</v>
      </c>
      <c r="E195" s="174" t="s">
        <v>535</v>
      </c>
      <c r="F195" s="279" t="s">
        <v>545</v>
      </c>
      <c r="G195" s="174" t="s">
        <v>537</v>
      </c>
      <c r="H195" s="174" t="s">
        <v>425</v>
      </c>
      <c r="I195" s="173" t="s">
        <v>539</v>
      </c>
      <c r="J195" s="278">
        <v>1</v>
      </c>
      <c r="K195" s="184">
        <v>41263</v>
      </c>
      <c r="L195" s="184">
        <v>41263</v>
      </c>
      <c r="M195" s="185">
        <v>6244.13</v>
      </c>
      <c r="N195" s="186">
        <v>187.32</v>
      </c>
      <c r="O195" s="187">
        <v>160</v>
      </c>
      <c r="P195" s="185"/>
      <c r="Q195" s="185">
        <f t="shared" si="13"/>
        <v>160</v>
      </c>
      <c r="R195" s="185">
        <f>IF(基本信息!$C$4&lt;&gt;"B","",Q195-N195)</f>
        <v>-27.32</v>
      </c>
      <c r="S195" s="194">
        <f>IF(基本信息!$C$4&lt;&gt;"B","",IF(N195=0,0,ROUND(R195/ABS(N195),4)))</f>
        <v>-0.1458</v>
      </c>
      <c r="T195" s="281" t="s">
        <v>540</v>
      </c>
      <c r="U195" s="152" t="s">
        <v>541</v>
      </c>
      <c r="V195" s="152">
        <v>10</v>
      </c>
    </row>
    <row r="196" ht="21" customHeight="1" spans="1:22">
      <c r="A196" s="170">
        <f t="shared" si="14"/>
        <v>192</v>
      </c>
      <c r="B196" s="171" t="s">
        <v>656</v>
      </c>
      <c r="C196" s="172" t="s">
        <v>543</v>
      </c>
      <c r="D196" s="173" t="s">
        <v>544</v>
      </c>
      <c r="E196" s="174" t="s">
        <v>535</v>
      </c>
      <c r="F196" s="279" t="s">
        <v>545</v>
      </c>
      <c r="G196" s="174" t="s">
        <v>537</v>
      </c>
      <c r="H196" s="174" t="s">
        <v>425</v>
      </c>
      <c r="I196" s="173" t="s">
        <v>539</v>
      </c>
      <c r="J196" s="278">
        <v>1</v>
      </c>
      <c r="K196" s="184">
        <v>41263</v>
      </c>
      <c r="L196" s="184">
        <v>41263</v>
      </c>
      <c r="M196" s="185">
        <v>6244.13</v>
      </c>
      <c r="N196" s="186">
        <v>187.32</v>
      </c>
      <c r="O196" s="187">
        <v>160</v>
      </c>
      <c r="P196" s="185"/>
      <c r="Q196" s="185">
        <f t="shared" si="13"/>
        <v>160</v>
      </c>
      <c r="R196" s="185">
        <f>IF(基本信息!$C$4&lt;&gt;"B","",Q196-N196)</f>
        <v>-27.32</v>
      </c>
      <c r="S196" s="194">
        <f>IF(基本信息!$C$4&lt;&gt;"B","",IF(N196=0,0,ROUND(R196/ABS(N196),4)))</f>
        <v>-0.1458</v>
      </c>
      <c r="T196" s="281" t="s">
        <v>540</v>
      </c>
      <c r="U196" s="152" t="s">
        <v>541</v>
      </c>
      <c r="V196" s="152">
        <v>10</v>
      </c>
    </row>
    <row r="197" ht="21" customHeight="1" spans="1:22">
      <c r="A197" s="170">
        <f t="shared" si="14"/>
        <v>193</v>
      </c>
      <c r="B197" s="171" t="s">
        <v>657</v>
      </c>
      <c r="C197" s="172" t="s">
        <v>543</v>
      </c>
      <c r="D197" s="173" t="s">
        <v>544</v>
      </c>
      <c r="E197" s="174" t="s">
        <v>535</v>
      </c>
      <c r="F197" s="279" t="s">
        <v>545</v>
      </c>
      <c r="G197" s="174" t="s">
        <v>537</v>
      </c>
      <c r="H197" s="174" t="s">
        <v>425</v>
      </c>
      <c r="I197" s="173" t="s">
        <v>539</v>
      </c>
      <c r="J197" s="278">
        <v>1</v>
      </c>
      <c r="K197" s="184">
        <v>41263</v>
      </c>
      <c r="L197" s="184">
        <v>41263</v>
      </c>
      <c r="M197" s="185">
        <v>5846.26</v>
      </c>
      <c r="N197" s="186">
        <v>175.39</v>
      </c>
      <c r="O197" s="187">
        <v>160</v>
      </c>
      <c r="P197" s="185"/>
      <c r="Q197" s="185">
        <f t="shared" ref="Q197:Q260" si="15">J197*O197</f>
        <v>160</v>
      </c>
      <c r="R197" s="185">
        <f>IF(基本信息!$C$4&lt;&gt;"B","",Q197-N197)</f>
        <v>-15.39</v>
      </c>
      <c r="S197" s="194">
        <f>IF(基本信息!$C$4&lt;&gt;"B","",IF(N197=0,0,ROUND(R197/ABS(N197),4)))</f>
        <v>-0.0877</v>
      </c>
      <c r="T197" s="281" t="s">
        <v>540</v>
      </c>
      <c r="U197" s="152" t="s">
        <v>541</v>
      </c>
      <c r="V197" s="152">
        <v>10</v>
      </c>
    </row>
    <row r="198" ht="21" customHeight="1" spans="1:22">
      <c r="A198" s="170">
        <f t="shared" si="14"/>
        <v>194</v>
      </c>
      <c r="B198" s="171" t="s">
        <v>658</v>
      </c>
      <c r="C198" s="172" t="s">
        <v>543</v>
      </c>
      <c r="D198" s="173" t="s">
        <v>544</v>
      </c>
      <c r="E198" s="174" t="s">
        <v>535</v>
      </c>
      <c r="F198" s="279" t="s">
        <v>545</v>
      </c>
      <c r="G198" s="174" t="s">
        <v>537</v>
      </c>
      <c r="H198" s="174" t="s">
        <v>425</v>
      </c>
      <c r="I198" s="173" t="s">
        <v>539</v>
      </c>
      <c r="J198" s="278">
        <v>1</v>
      </c>
      <c r="K198" s="184">
        <v>41263</v>
      </c>
      <c r="L198" s="184">
        <v>41263</v>
      </c>
      <c r="M198" s="185">
        <v>5846.26</v>
      </c>
      <c r="N198" s="186">
        <v>175.39</v>
      </c>
      <c r="O198" s="187">
        <v>160</v>
      </c>
      <c r="P198" s="185"/>
      <c r="Q198" s="185">
        <f t="shared" si="15"/>
        <v>160</v>
      </c>
      <c r="R198" s="185">
        <f>IF(基本信息!$C$4&lt;&gt;"B","",Q198-N198)</f>
        <v>-15.39</v>
      </c>
      <c r="S198" s="194">
        <f>IF(基本信息!$C$4&lt;&gt;"B","",IF(N198=0,0,ROUND(R198/ABS(N198),4)))</f>
        <v>-0.0877</v>
      </c>
      <c r="T198" s="281" t="s">
        <v>540</v>
      </c>
      <c r="U198" s="152" t="s">
        <v>541</v>
      </c>
      <c r="V198" s="152">
        <v>10</v>
      </c>
    </row>
    <row r="199" ht="21" customHeight="1" spans="1:22">
      <c r="A199" s="170">
        <f t="shared" si="14"/>
        <v>195</v>
      </c>
      <c r="B199" s="171" t="s">
        <v>659</v>
      </c>
      <c r="C199" s="172" t="s">
        <v>543</v>
      </c>
      <c r="D199" s="173" t="s">
        <v>544</v>
      </c>
      <c r="E199" s="174" t="s">
        <v>535</v>
      </c>
      <c r="F199" s="279" t="s">
        <v>545</v>
      </c>
      <c r="G199" s="174" t="s">
        <v>537</v>
      </c>
      <c r="H199" s="174" t="s">
        <v>425</v>
      </c>
      <c r="I199" s="173" t="s">
        <v>539</v>
      </c>
      <c r="J199" s="278">
        <v>1</v>
      </c>
      <c r="K199" s="184">
        <v>41263</v>
      </c>
      <c r="L199" s="184">
        <v>41263</v>
      </c>
      <c r="M199" s="185">
        <v>5846.26</v>
      </c>
      <c r="N199" s="186">
        <v>175.39</v>
      </c>
      <c r="O199" s="187">
        <v>160</v>
      </c>
      <c r="P199" s="185"/>
      <c r="Q199" s="185">
        <f t="shared" si="15"/>
        <v>160</v>
      </c>
      <c r="R199" s="185">
        <f>IF(基本信息!$C$4&lt;&gt;"B","",Q199-N199)</f>
        <v>-15.39</v>
      </c>
      <c r="S199" s="194">
        <f>IF(基本信息!$C$4&lt;&gt;"B","",IF(N199=0,0,ROUND(R199/ABS(N199),4)))</f>
        <v>-0.0877</v>
      </c>
      <c r="T199" s="281" t="s">
        <v>540</v>
      </c>
      <c r="U199" s="152" t="s">
        <v>541</v>
      </c>
      <c r="V199" s="152">
        <v>10</v>
      </c>
    </row>
    <row r="200" ht="21" customHeight="1" spans="1:22">
      <c r="A200" s="170">
        <f t="shared" si="14"/>
        <v>196</v>
      </c>
      <c r="B200" s="171" t="s">
        <v>660</v>
      </c>
      <c r="C200" s="172" t="s">
        <v>543</v>
      </c>
      <c r="D200" s="173" t="s">
        <v>544</v>
      </c>
      <c r="E200" s="174" t="s">
        <v>535</v>
      </c>
      <c r="F200" s="279" t="s">
        <v>545</v>
      </c>
      <c r="G200" s="174" t="s">
        <v>537</v>
      </c>
      <c r="H200" s="174" t="s">
        <v>425</v>
      </c>
      <c r="I200" s="173" t="s">
        <v>539</v>
      </c>
      <c r="J200" s="278">
        <v>1</v>
      </c>
      <c r="K200" s="184">
        <v>41263</v>
      </c>
      <c r="L200" s="184">
        <v>41263</v>
      </c>
      <c r="M200" s="185">
        <v>5846.26</v>
      </c>
      <c r="N200" s="186">
        <v>175.39</v>
      </c>
      <c r="O200" s="187">
        <v>160</v>
      </c>
      <c r="P200" s="185"/>
      <c r="Q200" s="185">
        <f t="shared" si="15"/>
        <v>160</v>
      </c>
      <c r="R200" s="185">
        <f>IF(基本信息!$C$4&lt;&gt;"B","",Q200-N200)</f>
        <v>-15.39</v>
      </c>
      <c r="S200" s="194">
        <f>IF(基本信息!$C$4&lt;&gt;"B","",IF(N200=0,0,ROUND(R200/ABS(N200),4)))</f>
        <v>-0.0877</v>
      </c>
      <c r="T200" s="281" t="s">
        <v>540</v>
      </c>
      <c r="U200" s="152" t="s">
        <v>541</v>
      </c>
      <c r="V200" s="152">
        <v>10</v>
      </c>
    </row>
    <row r="201" ht="21" customHeight="1" spans="1:22">
      <c r="A201" s="170">
        <f t="shared" si="14"/>
        <v>197</v>
      </c>
      <c r="B201" s="171" t="s">
        <v>661</v>
      </c>
      <c r="C201" s="172" t="s">
        <v>543</v>
      </c>
      <c r="D201" s="173" t="s">
        <v>544</v>
      </c>
      <c r="E201" s="174" t="s">
        <v>535</v>
      </c>
      <c r="F201" s="279" t="s">
        <v>545</v>
      </c>
      <c r="G201" s="174" t="s">
        <v>537</v>
      </c>
      <c r="H201" s="174" t="s">
        <v>425</v>
      </c>
      <c r="I201" s="173" t="s">
        <v>539</v>
      </c>
      <c r="J201" s="278">
        <v>1</v>
      </c>
      <c r="K201" s="184">
        <v>41263</v>
      </c>
      <c r="L201" s="184">
        <v>41263</v>
      </c>
      <c r="M201" s="185">
        <v>6244.13</v>
      </c>
      <c r="N201" s="186">
        <v>187.32</v>
      </c>
      <c r="O201" s="187">
        <v>160</v>
      </c>
      <c r="P201" s="185"/>
      <c r="Q201" s="185">
        <f t="shared" si="15"/>
        <v>160</v>
      </c>
      <c r="R201" s="185">
        <f>IF(基本信息!$C$4&lt;&gt;"B","",Q201-N201)</f>
        <v>-27.32</v>
      </c>
      <c r="S201" s="194">
        <f>IF(基本信息!$C$4&lt;&gt;"B","",IF(N201=0,0,ROUND(R201/ABS(N201),4)))</f>
        <v>-0.1458</v>
      </c>
      <c r="T201" s="281" t="s">
        <v>540</v>
      </c>
      <c r="U201" s="152" t="s">
        <v>541</v>
      </c>
      <c r="V201" s="152">
        <v>10</v>
      </c>
    </row>
    <row r="202" ht="21" customHeight="1" spans="1:22">
      <c r="A202" s="170">
        <f t="shared" si="14"/>
        <v>198</v>
      </c>
      <c r="B202" s="171" t="s">
        <v>662</v>
      </c>
      <c r="C202" s="172" t="s">
        <v>543</v>
      </c>
      <c r="D202" s="173" t="s">
        <v>544</v>
      </c>
      <c r="E202" s="174" t="s">
        <v>535</v>
      </c>
      <c r="F202" s="279" t="s">
        <v>545</v>
      </c>
      <c r="G202" s="174" t="s">
        <v>537</v>
      </c>
      <c r="H202" s="174" t="s">
        <v>425</v>
      </c>
      <c r="I202" s="173" t="s">
        <v>539</v>
      </c>
      <c r="J202" s="278">
        <v>1</v>
      </c>
      <c r="K202" s="184">
        <v>41263</v>
      </c>
      <c r="L202" s="184">
        <v>41263</v>
      </c>
      <c r="M202" s="185">
        <v>5950.47</v>
      </c>
      <c r="N202" s="186">
        <v>178.51</v>
      </c>
      <c r="O202" s="187">
        <v>160</v>
      </c>
      <c r="P202" s="185"/>
      <c r="Q202" s="185">
        <f t="shared" si="15"/>
        <v>160</v>
      </c>
      <c r="R202" s="185">
        <f>IF(基本信息!$C$4&lt;&gt;"B","",Q202-N202)</f>
        <v>-18.51</v>
      </c>
      <c r="S202" s="194">
        <f>IF(基本信息!$C$4&lt;&gt;"B","",IF(N202=0,0,ROUND(R202/ABS(N202),4)))</f>
        <v>-0.1037</v>
      </c>
      <c r="T202" s="281" t="s">
        <v>540</v>
      </c>
      <c r="U202" s="152" t="s">
        <v>541</v>
      </c>
      <c r="V202" s="152">
        <v>10</v>
      </c>
    </row>
    <row r="203" ht="21" customHeight="1" spans="1:22">
      <c r="A203" s="170">
        <f t="shared" si="14"/>
        <v>199</v>
      </c>
      <c r="B203" s="171" t="s">
        <v>663</v>
      </c>
      <c r="C203" s="172" t="s">
        <v>543</v>
      </c>
      <c r="D203" s="173" t="s">
        <v>544</v>
      </c>
      <c r="E203" s="174" t="s">
        <v>535</v>
      </c>
      <c r="F203" s="279" t="s">
        <v>545</v>
      </c>
      <c r="G203" s="174" t="s">
        <v>537</v>
      </c>
      <c r="H203" s="174" t="s">
        <v>425</v>
      </c>
      <c r="I203" s="173" t="s">
        <v>539</v>
      </c>
      <c r="J203" s="278">
        <v>1</v>
      </c>
      <c r="K203" s="184">
        <v>41263</v>
      </c>
      <c r="L203" s="184">
        <v>41263</v>
      </c>
      <c r="M203" s="185">
        <v>6244.13</v>
      </c>
      <c r="N203" s="186">
        <v>187.32</v>
      </c>
      <c r="O203" s="187">
        <v>160</v>
      </c>
      <c r="P203" s="185"/>
      <c r="Q203" s="185">
        <f t="shared" si="15"/>
        <v>160</v>
      </c>
      <c r="R203" s="185">
        <f>IF(基本信息!$C$4&lt;&gt;"B","",Q203-N203)</f>
        <v>-27.32</v>
      </c>
      <c r="S203" s="194">
        <f>IF(基本信息!$C$4&lt;&gt;"B","",IF(N203=0,0,ROUND(R203/ABS(N203),4)))</f>
        <v>-0.1458</v>
      </c>
      <c r="T203" s="281" t="s">
        <v>540</v>
      </c>
      <c r="U203" s="152" t="s">
        <v>541</v>
      </c>
      <c r="V203" s="152">
        <v>10</v>
      </c>
    </row>
    <row r="204" ht="21" customHeight="1" spans="1:22">
      <c r="A204" s="170">
        <f t="shared" si="14"/>
        <v>200</v>
      </c>
      <c r="B204" s="171" t="s">
        <v>664</v>
      </c>
      <c r="C204" s="172" t="s">
        <v>543</v>
      </c>
      <c r="D204" s="173" t="s">
        <v>544</v>
      </c>
      <c r="E204" s="174" t="s">
        <v>535</v>
      </c>
      <c r="F204" s="279" t="s">
        <v>545</v>
      </c>
      <c r="G204" s="174" t="s">
        <v>537</v>
      </c>
      <c r="H204" s="174" t="s">
        <v>425</v>
      </c>
      <c r="I204" s="173" t="s">
        <v>539</v>
      </c>
      <c r="J204" s="278">
        <v>1</v>
      </c>
      <c r="K204" s="184">
        <v>41263</v>
      </c>
      <c r="L204" s="184">
        <v>41263</v>
      </c>
      <c r="M204" s="185">
        <v>6244.13</v>
      </c>
      <c r="N204" s="186">
        <v>187.32</v>
      </c>
      <c r="O204" s="187">
        <v>160</v>
      </c>
      <c r="P204" s="185"/>
      <c r="Q204" s="185">
        <f t="shared" si="15"/>
        <v>160</v>
      </c>
      <c r="R204" s="185">
        <f>IF(基本信息!$C$4&lt;&gt;"B","",Q204-N204)</f>
        <v>-27.32</v>
      </c>
      <c r="S204" s="194">
        <f>IF(基本信息!$C$4&lt;&gt;"B","",IF(N204=0,0,ROUND(R204/ABS(N204),4)))</f>
        <v>-0.1458</v>
      </c>
      <c r="T204" s="281" t="s">
        <v>540</v>
      </c>
      <c r="U204" s="152" t="s">
        <v>541</v>
      </c>
      <c r="V204" s="152">
        <v>10</v>
      </c>
    </row>
    <row r="205" ht="21" customHeight="1" spans="1:22">
      <c r="A205" s="170">
        <f t="shared" si="14"/>
        <v>201</v>
      </c>
      <c r="B205" s="171" t="s">
        <v>665</v>
      </c>
      <c r="C205" s="172" t="s">
        <v>543</v>
      </c>
      <c r="D205" s="173" t="s">
        <v>544</v>
      </c>
      <c r="E205" s="174" t="s">
        <v>535</v>
      </c>
      <c r="F205" s="279" t="s">
        <v>545</v>
      </c>
      <c r="G205" s="174" t="s">
        <v>537</v>
      </c>
      <c r="H205" s="174" t="s">
        <v>425</v>
      </c>
      <c r="I205" s="173" t="s">
        <v>539</v>
      </c>
      <c r="J205" s="278">
        <v>1</v>
      </c>
      <c r="K205" s="184">
        <v>41263</v>
      </c>
      <c r="L205" s="184">
        <v>41263</v>
      </c>
      <c r="M205" s="185">
        <v>5846.26</v>
      </c>
      <c r="N205" s="186">
        <v>175.39</v>
      </c>
      <c r="O205" s="187">
        <v>160</v>
      </c>
      <c r="P205" s="185"/>
      <c r="Q205" s="185">
        <f t="shared" si="15"/>
        <v>160</v>
      </c>
      <c r="R205" s="185">
        <f>IF(基本信息!$C$4&lt;&gt;"B","",Q205-N205)</f>
        <v>-15.39</v>
      </c>
      <c r="S205" s="194">
        <f>IF(基本信息!$C$4&lt;&gt;"B","",IF(N205=0,0,ROUND(R205/ABS(N205),4)))</f>
        <v>-0.0877</v>
      </c>
      <c r="T205" s="281" t="s">
        <v>540</v>
      </c>
      <c r="U205" s="152" t="s">
        <v>541</v>
      </c>
      <c r="V205" s="152">
        <v>10</v>
      </c>
    </row>
    <row r="206" ht="21" customHeight="1" spans="1:22">
      <c r="A206" s="170">
        <f t="shared" si="14"/>
        <v>202</v>
      </c>
      <c r="B206" s="171" t="s">
        <v>666</v>
      </c>
      <c r="C206" s="172" t="s">
        <v>543</v>
      </c>
      <c r="D206" s="173" t="s">
        <v>544</v>
      </c>
      <c r="E206" s="174" t="s">
        <v>535</v>
      </c>
      <c r="F206" s="279" t="s">
        <v>545</v>
      </c>
      <c r="G206" s="174" t="s">
        <v>537</v>
      </c>
      <c r="H206" s="174" t="s">
        <v>425</v>
      </c>
      <c r="I206" s="173" t="s">
        <v>539</v>
      </c>
      <c r="J206" s="278">
        <v>1</v>
      </c>
      <c r="K206" s="184">
        <v>41263</v>
      </c>
      <c r="L206" s="184">
        <v>41263</v>
      </c>
      <c r="M206" s="185">
        <v>5950.47</v>
      </c>
      <c r="N206" s="186">
        <v>178.51</v>
      </c>
      <c r="O206" s="187">
        <v>160</v>
      </c>
      <c r="P206" s="185"/>
      <c r="Q206" s="185">
        <f t="shared" si="15"/>
        <v>160</v>
      </c>
      <c r="R206" s="185">
        <f>IF(基本信息!$C$4&lt;&gt;"B","",Q206-N206)</f>
        <v>-18.51</v>
      </c>
      <c r="S206" s="194">
        <f>IF(基本信息!$C$4&lt;&gt;"B","",IF(N206=0,0,ROUND(R206/ABS(N206),4)))</f>
        <v>-0.1037</v>
      </c>
      <c r="T206" s="281" t="s">
        <v>540</v>
      </c>
      <c r="U206" s="152" t="s">
        <v>541</v>
      </c>
      <c r="V206" s="152">
        <v>10</v>
      </c>
    </row>
    <row r="207" ht="21" customHeight="1" spans="1:22">
      <c r="A207" s="170">
        <f t="shared" si="14"/>
        <v>203</v>
      </c>
      <c r="B207" s="171" t="s">
        <v>667</v>
      </c>
      <c r="C207" s="172" t="s">
        <v>543</v>
      </c>
      <c r="D207" s="173" t="s">
        <v>544</v>
      </c>
      <c r="E207" s="174" t="s">
        <v>535</v>
      </c>
      <c r="F207" s="279" t="s">
        <v>545</v>
      </c>
      <c r="G207" s="174" t="s">
        <v>537</v>
      </c>
      <c r="H207" s="174" t="s">
        <v>425</v>
      </c>
      <c r="I207" s="173" t="s">
        <v>539</v>
      </c>
      <c r="J207" s="278">
        <v>1</v>
      </c>
      <c r="K207" s="184">
        <v>41263</v>
      </c>
      <c r="L207" s="184">
        <v>41263</v>
      </c>
      <c r="M207" s="185">
        <v>5950.47</v>
      </c>
      <c r="N207" s="186">
        <v>178.51</v>
      </c>
      <c r="O207" s="187">
        <v>160</v>
      </c>
      <c r="P207" s="185"/>
      <c r="Q207" s="185">
        <f t="shared" si="15"/>
        <v>160</v>
      </c>
      <c r="R207" s="185">
        <f>IF(基本信息!$C$4&lt;&gt;"B","",Q207-N207)</f>
        <v>-18.51</v>
      </c>
      <c r="S207" s="194">
        <f>IF(基本信息!$C$4&lt;&gt;"B","",IF(N207=0,0,ROUND(R207/ABS(N207),4)))</f>
        <v>-0.1037</v>
      </c>
      <c r="T207" s="281" t="s">
        <v>540</v>
      </c>
      <c r="U207" s="152" t="s">
        <v>541</v>
      </c>
      <c r="V207" s="152">
        <v>10</v>
      </c>
    </row>
    <row r="208" ht="21" customHeight="1" spans="1:22">
      <c r="A208" s="170">
        <f t="shared" si="14"/>
        <v>204</v>
      </c>
      <c r="B208" s="171" t="s">
        <v>668</v>
      </c>
      <c r="C208" s="172" t="s">
        <v>543</v>
      </c>
      <c r="D208" s="173" t="s">
        <v>544</v>
      </c>
      <c r="E208" s="174" t="s">
        <v>535</v>
      </c>
      <c r="F208" s="279" t="s">
        <v>545</v>
      </c>
      <c r="G208" s="174" t="s">
        <v>537</v>
      </c>
      <c r="H208" s="174" t="s">
        <v>425</v>
      </c>
      <c r="I208" s="173" t="s">
        <v>539</v>
      </c>
      <c r="J208" s="278">
        <v>1</v>
      </c>
      <c r="K208" s="184">
        <v>41263</v>
      </c>
      <c r="L208" s="184">
        <v>41263</v>
      </c>
      <c r="M208" s="185">
        <v>5950.47</v>
      </c>
      <c r="N208" s="186">
        <v>178.51</v>
      </c>
      <c r="O208" s="187">
        <v>160</v>
      </c>
      <c r="P208" s="185"/>
      <c r="Q208" s="185">
        <f t="shared" si="15"/>
        <v>160</v>
      </c>
      <c r="R208" s="185">
        <f>IF(基本信息!$C$4&lt;&gt;"B","",Q208-N208)</f>
        <v>-18.51</v>
      </c>
      <c r="S208" s="194">
        <f>IF(基本信息!$C$4&lt;&gt;"B","",IF(N208=0,0,ROUND(R208/ABS(N208),4)))</f>
        <v>-0.1037</v>
      </c>
      <c r="T208" s="281" t="s">
        <v>540</v>
      </c>
      <c r="U208" s="152" t="s">
        <v>541</v>
      </c>
      <c r="V208" s="152">
        <v>10</v>
      </c>
    </row>
    <row r="209" ht="21" customHeight="1" spans="1:22">
      <c r="A209" s="170">
        <f t="shared" si="14"/>
        <v>205</v>
      </c>
      <c r="B209" s="171" t="s">
        <v>669</v>
      </c>
      <c r="C209" s="172" t="s">
        <v>543</v>
      </c>
      <c r="D209" s="173" t="s">
        <v>544</v>
      </c>
      <c r="E209" s="174" t="s">
        <v>535</v>
      </c>
      <c r="F209" s="279" t="s">
        <v>545</v>
      </c>
      <c r="G209" s="174" t="s">
        <v>537</v>
      </c>
      <c r="H209" s="174" t="s">
        <v>425</v>
      </c>
      <c r="I209" s="173" t="s">
        <v>539</v>
      </c>
      <c r="J209" s="278">
        <v>1</v>
      </c>
      <c r="K209" s="184">
        <v>41263</v>
      </c>
      <c r="L209" s="184">
        <v>41263</v>
      </c>
      <c r="M209" s="185">
        <v>5846.26</v>
      </c>
      <c r="N209" s="186">
        <v>175.39</v>
      </c>
      <c r="O209" s="187">
        <v>160</v>
      </c>
      <c r="P209" s="185"/>
      <c r="Q209" s="185">
        <f t="shared" si="15"/>
        <v>160</v>
      </c>
      <c r="R209" s="185">
        <f>IF(基本信息!$C$4&lt;&gt;"B","",Q209-N209)</f>
        <v>-15.39</v>
      </c>
      <c r="S209" s="194">
        <f>IF(基本信息!$C$4&lt;&gt;"B","",IF(N209=0,0,ROUND(R209/ABS(N209),4)))</f>
        <v>-0.0877</v>
      </c>
      <c r="T209" s="281" t="s">
        <v>540</v>
      </c>
      <c r="U209" s="152" t="s">
        <v>541</v>
      </c>
      <c r="V209" s="152">
        <v>10</v>
      </c>
    </row>
    <row r="210" ht="21" customHeight="1" spans="1:22">
      <c r="A210" s="170">
        <f t="shared" si="14"/>
        <v>206</v>
      </c>
      <c r="B210" s="171" t="s">
        <v>670</v>
      </c>
      <c r="C210" s="172" t="s">
        <v>543</v>
      </c>
      <c r="D210" s="173" t="s">
        <v>544</v>
      </c>
      <c r="E210" s="174" t="s">
        <v>535</v>
      </c>
      <c r="F210" s="279" t="s">
        <v>545</v>
      </c>
      <c r="G210" s="174" t="s">
        <v>537</v>
      </c>
      <c r="H210" s="174" t="s">
        <v>425</v>
      </c>
      <c r="I210" s="173" t="s">
        <v>539</v>
      </c>
      <c r="J210" s="278">
        <v>1</v>
      </c>
      <c r="K210" s="184">
        <v>41263</v>
      </c>
      <c r="L210" s="184">
        <v>41263</v>
      </c>
      <c r="M210" s="185">
        <v>5950.47</v>
      </c>
      <c r="N210" s="186">
        <v>178.51</v>
      </c>
      <c r="O210" s="187">
        <v>160</v>
      </c>
      <c r="P210" s="185"/>
      <c r="Q210" s="185">
        <f t="shared" si="15"/>
        <v>160</v>
      </c>
      <c r="R210" s="185">
        <f>IF(基本信息!$C$4&lt;&gt;"B","",Q210-N210)</f>
        <v>-18.51</v>
      </c>
      <c r="S210" s="194">
        <f>IF(基本信息!$C$4&lt;&gt;"B","",IF(N210=0,0,ROUND(R210/ABS(N210),4)))</f>
        <v>-0.1037</v>
      </c>
      <c r="T210" s="281" t="s">
        <v>540</v>
      </c>
      <c r="U210" s="152" t="s">
        <v>541</v>
      </c>
      <c r="V210" s="152">
        <v>10</v>
      </c>
    </row>
    <row r="211" ht="21" customHeight="1" spans="1:22">
      <c r="A211" s="170">
        <f t="shared" si="14"/>
        <v>207</v>
      </c>
      <c r="B211" s="171" t="s">
        <v>671</v>
      </c>
      <c r="C211" s="172" t="s">
        <v>543</v>
      </c>
      <c r="D211" s="173" t="s">
        <v>544</v>
      </c>
      <c r="E211" s="174" t="s">
        <v>535</v>
      </c>
      <c r="F211" s="279" t="s">
        <v>545</v>
      </c>
      <c r="G211" s="174" t="s">
        <v>537</v>
      </c>
      <c r="H211" s="174" t="s">
        <v>425</v>
      </c>
      <c r="I211" s="173" t="s">
        <v>539</v>
      </c>
      <c r="J211" s="278">
        <v>1</v>
      </c>
      <c r="K211" s="184">
        <v>41253</v>
      </c>
      <c r="L211" s="184">
        <v>41253</v>
      </c>
      <c r="M211" s="185">
        <v>5735.9</v>
      </c>
      <c r="N211" s="186">
        <v>172.08</v>
      </c>
      <c r="O211" s="187">
        <v>160</v>
      </c>
      <c r="P211" s="185"/>
      <c r="Q211" s="185">
        <f t="shared" si="15"/>
        <v>160</v>
      </c>
      <c r="R211" s="185">
        <f>IF(基本信息!$C$4&lt;&gt;"B","",Q211-N211)</f>
        <v>-12.08</v>
      </c>
      <c r="S211" s="194">
        <f>IF(基本信息!$C$4&lt;&gt;"B","",IF(N211=0,0,ROUND(R211/ABS(N211),4)))</f>
        <v>-0.0702</v>
      </c>
      <c r="T211" s="281" t="s">
        <v>540</v>
      </c>
      <c r="U211" s="152" t="s">
        <v>541</v>
      </c>
      <c r="V211" s="152">
        <v>10</v>
      </c>
    </row>
    <row r="212" ht="21" customHeight="1" spans="1:22">
      <c r="A212" s="170">
        <f t="shared" si="14"/>
        <v>208</v>
      </c>
      <c r="B212" s="171" t="s">
        <v>672</v>
      </c>
      <c r="C212" s="172" t="s">
        <v>543</v>
      </c>
      <c r="D212" s="173" t="s">
        <v>544</v>
      </c>
      <c r="E212" s="174" t="s">
        <v>535</v>
      </c>
      <c r="F212" s="279" t="s">
        <v>545</v>
      </c>
      <c r="G212" s="174" t="s">
        <v>537</v>
      </c>
      <c r="H212" s="174" t="s">
        <v>425</v>
      </c>
      <c r="I212" s="173" t="s">
        <v>539</v>
      </c>
      <c r="J212" s="278">
        <v>1</v>
      </c>
      <c r="K212" s="184">
        <v>41253</v>
      </c>
      <c r="L212" s="184">
        <v>41253</v>
      </c>
      <c r="M212" s="185">
        <v>5735.9</v>
      </c>
      <c r="N212" s="186">
        <v>172.08</v>
      </c>
      <c r="O212" s="187">
        <v>160</v>
      </c>
      <c r="P212" s="185"/>
      <c r="Q212" s="185">
        <f t="shared" si="15"/>
        <v>160</v>
      </c>
      <c r="R212" s="185">
        <f>IF(基本信息!$C$4&lt;&gt;"B","",Q212-N212)</f>
        <v>-12.08</v>
      </c>
      <c r="S212" s="194">
        <f>IF(基本信息!$C$4&lt;&gt;"B","",IF(N212=0,0,ROUND(R212/ABS(N212),4)))</f>
        <v>-0.0702</v>
      </c>
      <c r="T212" s="281" t="s">
        <v>540</v>
      </c>
      <c r="U212" s="152" t="s">
        <v>541</v>
      </c>
      <c r="V212" s="152">
        <v>10</v>
      </c>
    </row>
    <row r="213" ht="21" customHeight="1" spans="1:22">
      <c r="A213" s="170">
        <f t="shared" si="14"/>
        <v>209</v>
      </c>
      <c r="B213" s="171" t="s">
        <v>673</v>
      </c>
      <c r="C213" s="172" t="s">
        <v>543</v>
      </c>
      <c r="D213" s="173" t="s">
        <v>544</v>
      </c>
      <c r="E213" s="174" t="s">
        <v>535</v>
      </c>
      <c r="F213" s="279" t="s">
        <v>545</v>
      </c>
      <c r="G213" s="174" t="s">
        <v>537</v>
      </c>
      <c r="H213" s="174" t="s">
        <v>425</v>
      </c>
      <c r="I213" s="173" t="s">
        <v>539</v>
      </c>
      <c r="J213" s="278">
        <v>1</v>
      </c>
      <c r="K213" s="184">
        <v>41263</v>
      </c>
      <c r="L213" s="184">
        <v>41263</v>
      </c>
      <c r="M213" s="185">
        <v>5950.47</v>
      </c>
      <c r="N213" s="186">
        <v>178.51</v>
      </c>
      <c r="O213" s="187">
        <v>160</v>
      </c>
      <c r="P213" s="185"/>
      <c r="Q213" s="185">
        <f t="shared" si="15"/>
        <v>160</v>
      </c>
      <c r="R213" s="185">
        <f>IF(基本信息!$C$4&lt;&gt;"B","",Q213-N213)</f>
        <v>-18.51</v>
      </c>
      <c r="S213" s="194">
        <f>IF(基本信息!$C$4&lt;&gt;"B","",IF(N213=0,0,ROUND(R213/ABS(N213),4)))</f>
        <v>-0.1037</v>
      </c>
      <c r="T213" s="281" t="s">
        <v>540</v>
      </c>
      <c r="U213" s="152" t="s">
        <v>541</v>
      </c>
      <c r="V213" s="152">
        <v>10</v>
      </c>
    </row>
    <row r="214" ht="21" customHeight="1" spans="1:22">
      <c r="A214" s="170">
        <f t="shared" si="14"/>
        <v>210</v>
      </c>
      <c r="B214" s="171" t="s">
        <v>674</v>
      </c>
      <c r="C214" s="172" t="s">
        <v>543</v>
      </c>
      <c r="D214" s="173" t="s">
        <v>544</v>
      </c>
      <c r="E214" s="174" t="s">
        <v>535</v>
      </c>
      <c r="F214" s="279" t="s">
        <v>545</v>
      </c>
      <c r="G214" s="174" t="s">
        <v>537</v>
      </c>
      <c r="H214" s="174" t="s">
        <v>425</v>
      </c>
      <c r="I214" s="173" t="s">
        <v>539</v>
      </c>
      <c r="J214" s="278">
        <v>1</v>
      </c>
      <c r="K214" s="184">
        <v>41263</v>
      </c>
      <c r="L214" s="184">
        <v>41263</v>
      </c>
      <c r="M214" s="185">
        <v>5950.47</v>
      </c>
      <c r="N214" s="186">
        <v>178.51</v>
      </c>
      <c r="O214" s="187">
        <v>160</v>
      </c>
      <c r="P214" s="185"/>
      <c r="Q214" s="185">
        <f t="shared" si="15"/>
        <v>160</v>
      </c>
      <c r="R214" s="185">
        <f>IF(基本信息!$C$4&lt;&gt;"B","",Q214-N214)</f>
        <v>-18.51</v>
      </c>
      <c r="S214" s="194">
        <f>IF(基本信息!$C$4&lt;&gt;"B","",IF(N214=0,0,ROUND(R214/ABS(N214),4)))</f>
        <v>-0.1037</v>
      </c>
      <c r="T214" s="281" t="s">
        <v>540</v>
      </c>
      <c r="U214" s="152" t="s">
        <v>541</v>
      </c>
      <c r="V214" s="152">
        <v>10</v>
      </c>
    </row>
    <row r="215" ht="21" customHeight="1" spans="1:22">
      <c r="A215" s="170">
        <f t="shared" si="14"/>
        <v>211</v>
      </c>
      <c r="B215" s="171" t="s">
        <v>675</v>
      </c>
      <c r="C215" s="172" t="s">
        <v>543</v>
      </c>
      <c r="D215" s="173" t="s">
        <v>544</v>
      </c>
      <c r="E215" s="174" t="s">
        <v>535</v>
      </c>
      <c r="F215" s="279" t="s">
        <v>545</v>
      </c>
      <c r="G215" s="174" t="s">
        <v>537</v>
      </c>
      <c r="H215" s="174" t="s">
        <v>425</v>
      </c>
      <c r="I215" s="173" t="s">
        <v>539</v>
      </c>
      <c r="J215" s="278">
        <v>1</v>
      </c>
      <c r="K215" s="184">
        <v>41263</v>
      </c>
      <c r="L215" s="184">
        <v>41263</v>
      </c>
      <c r="M215" s="185">
        <v>5950.47</v>
      </c>
      <c r="N215" s="186">
        <v>178.51</v>
      </c>
      <c r="O215" s="187">
        <v>160</v>
      </c>
      <c r="P215" s="185"/>
      <c r="Q215" s="185">
        <f t="shared" si="15"/>
        <v>160</v>
      </c>
      <c r="R215" s="185">
        <f>IF(基本信息!$C$4&lt;&gt;"B","",Q215-N215)</f>
        <v>-18.51</v>
      </c>
      <c r="S215" s="194">
        <f>IF(基本信息!$C$4&lt;&gt;"B","",IF(N215=0,0,ROUND(R215/ABS(N215),4)))</f>
        <v>-0.1037</v>
      </c>
      <c r="T215" s="281" t="s">
        <v>540</v>
      </c>
      <c r="U215" s="152" t="s">
        <v>541</v>
      </c>
      <c r="V215" s="152">
        <v>10</v>
      </c>
    </row>
    <row r="216" ht="21" customHeight="1" spans="1:22">
      <c r="A216" s="170">
        <f t="shared" si="14"/>
        <v>212</v>
      </c>
      <c r="B216" s="171" t="s">
        <v>676</v>
      </c>
      <c r="C216" s="172" t="s">
        <v>543</v>
      </c>
      <c r="D216" s="173" t="s">
        <v>544</v>
      </c>
      <c r="E216" s="174" t="s">
        <v>535</v>
      </c>
      <c r="F216" s="279" t="s">
        <v>545</v>
      </c>
      <c r="G216" s="174" t="s">
        <v>537</v>
      </c>
      <c r="H216" s="174" t="s">
        <v>425</v>
      </c>
      <c r="I216" s="173" t="s">
        <v>539</v>
      </c>
      <c r="J216" s="278">
        <v>1</v>
      </c>
      <c r="K216" s="184">
        <v>41263</v>
      </c>
      <c r="L216" s="184">
        <v>41263</v>
      </c>
      <c r="M216" s="185">
        <v>5950.47</v>
      </c>
      <c r="N216" s="186">
        <v>178.51</v>
      </c>
      <c r="O216" s="187">
        <v>160</v>
      </c>
      <c r="P216" s="185"/>
      <c r="Q216" s="185">
        <f t="shared" si="15"/>
        <v>160</v>
      </c>
      <c r="R216" s="185">
        <f>IF(基本信息!$C$4&lt;&gt;"B","",Q216-N216)</f>
        <v>-18.51</v>
      </c>
      <c r="S216" s="194">
        <f>IF(基本信息!$C$4&lt;&gt;"B","",IF(N216=0,0,ROUND(R216/ABS(N216),4)))</f>
        <v>-0.1037</v>
      </c>
      <c r="T216" s="281" t="s">
        <v>540</v>
      </c>
      <c r="U216" s="152" t="s">
        <v>541</v>
      </c>
      <c r="V216" s="152">
        <v>10</v>
      </c>
    </row>
    <row r="217" ht="21" customHeight="1" spans="1:22">
      <c r="A217" s="170">
        <f t="shared" ref="A217:A280" si="16">A216+1</f>
        <v>213</v>
      </c>
      <c r="B217" s="171" t="s">
        <v>677</v>
      </c>
      <c r="C217" s="172" t="s">
        <v>543</v>
      </c>
      <c r="D217" s="173" t="s">
        <v>544</v>
      </c>
      <c r="E217" s="174" t="s">
        <v>535</v>
      </c>
      <c r="F217" s="279" t="s">
        <v>545</v>
      </c>
      <c r="G217" s="174" t="s">
        <v>537</v>
      </c>
      <c r="H217" s="174" t="s">
        <v>425</v>
      </c>
      <c r="I217" s="173" t="s">
        <v>539</v>
      </c>
      <c r="J217" s="278">
        <v>1</v>
      </c>
      <c r="K217" s="184">
        <v>41263</v>
      </c>
      <c r="L217" s="184">
        <v>41263</v>
      </c>
      <c r="M217" s="185">
        <v>5950.47</v>
      </c>
      <c r="N217" s="186">
        <v>178.51</v>
      </c>
      <c r="O217" s="187">
        <v>160</v>
      </c>
      <c r="P217" s="185"/>
      <c r="Q217" s="185">
        <f t="shared" si="15"/>
        <v>160</v>
      </c>
      <c r="R217" s="185">
        <f>IF(基本信息!$C$4&lt;&gt;"B","",Q217-N217)</f>
        <v>-18.51</v>
      </c>
      <c r="S217" s="194">
        <f>IF(基本信息!$C$4&lt;&gt;"B","",IF(N217=0,0,ROUND(R217/ABS(N217),4)))</f>
        <v>-0.1037</v>
      </c>
      <c r="T217" s="281" t="s">
        <v>540</v>
      </c>
      <c r="U217" s="152" t="s">
        <v>541</v>
      </c>
      <c r="V217" s="152">
        <v>10</v>
      </c>
    </row>
    <row r="218" ht="21" customHeight="1" spans="1:22">
      <c r="A218" s="170">
        <f t="shared" si="16"/>
        <v>214</v>
      </c>
      <c r="B218" s="171" t="s">
        <v>678</v>
      </c>
      <c r="C218" s="172" t="s">
        <v>543</v>
      </c>
      <c r="D218" s="173" t="s">
        <v>544</v>
      </c>
      <c r="E218" s="174" t="s">
        <v>535</v>
      </c>
      <c r="F218" s="279" t="s">
        <v>545</v>
      </c>
      <c r="G218" s="174" t="s">
        <v>537</v>
      </c>
      <c r="H218" s="174" t="s">
        <v>425</v>
      </c>
      <c r="I218" s="173" t="s">
        <v>539</v>
      </c>
      <c r="J218" s="278">
        <v>1</v>
      </c>
      <c r="K218" s="184">
        <v>41253</v>
      </c>
      <c r="L218" s="184">
        <v>41253</v>
      </c>
      <c r="M218" s="185">
        <v>5735.9</v>
      </c>
      <c r="N218" s="186">
        <v>172.08</v>
      </c>
      <c r="O218" s="187">
        <v>160</v>
      </c>
      <c r="P218" s="185"/>
      <c r="Q218" s="185">
        <f t="shared" si="15"/>
        <v>160</v>
      </c>
      <c r="R218" s="185">
        <f>IF(基本信息!$C$4&lt;&gt;"B","",Q218-N218)</f>
        <v>-12.08</v>
      </c>
      <c r="S218" s="194">
        <f>IF(基本信息!$C$4&lt;&gt;"B","",IF(N218=0,0,ROUND(R218/ABS(N218),4)))</f>
        <v>-0.0702</v>
      </c>
      <c r="T218" s="281" t="s">
        <v>540</v>
      </c>
      <c r="U218" s="152" t="s">
        <v>541</v>
      </c>
      <c r="V218" s="152">
        <v>10</v>
      </c>
    </row>
    <row r="219" ht="21" customHeight="1" spans="1:22">
      <c r="A219" s="170">
        <f t="shared" si="16"/>
        <v>215</v>
      </c>
      <c r="B219" s="171" t="s">
        <v>679</v>
      </c>
      <c r="C219" s="172" t="s">
        <v>543</v>
      </c>
      <c r="D219" s="173" t="s">
        <v>544</v>
      </c>
      <c r="E219" s="174" t="s">
        <v>535</v>
      </c>
      <c r="F219" s="279" t="s">
        <v>545</v>
      </c>
      <c r="G219" s="174" t="s">
        <v>537</v>
      </c>
      <c r="H219" s="174" t="s">
        <v>425</v>
      </c>
      <c r="I219" s="173" t="s">
        <v>539</v>
      </c>
      <c r="J219" s="278">
        <v>1</v>
      </c>
      <c r="K219" s="184">
        <v>41263</v>
      </c>
      <c r="L219" s="184">
        <v>41263</v>
      </c>
      <c r="M219" s="185">
        <v>6244.13</v>
      </c>
      <c r="N219" s="186">
        <v>187.32</v>
      </c>
      <c r="O219" s="187">
        <v>160</v>
      </c>
      <c r="P219" s="185"/>
      <c r="Q219" s="185">
        <f t="shared" si="15"/>
        <v>160</v>
      </c>
      <c r="R219" s="185">
        <f>IF(基本信息!$C$4&lt;&gt;"B","",Q219-N219)</f>
        <v>-27.32</v>
      </c>
      <c r="S219" s="194">
        <f>IF(基本信息!$C$4&lt;&gt;"B","",IF(N219=0,0,ROUND(R219/ABS(N219),4)))</f>
        <v>-0.1458</v>
      </c>
      <c r="T219" s="281" t="s">
        <v>540</v>
      </c>
      <c r="U219" s="152" t="s">
        <v>541</v>
      </c>
      <c r="V219" s="152">
        <v>10</v>
      </c>
    </row>
    <row r="220" ht="21" customHeight="1" spans="1:22">
      <c r="A220" s="170">
        <f t="shared" si="16"/>
        <v>216</v>
      </c>
      <c r="B220" s="171" t="s">
        <v>680</v>
      </c>
      <c r="C220" s="172" t="s">
        <v>543</v>
      </c>
      <c r="D220" s="173" t="s">
        <v>544</v>
      </c>
      <c r="E220" s="174" t="s">
        <v>535</v>
      </c>
      <c r="F220" s="279" t="s">
        <v>545</v>
      </c>
      <c r="G220" s="174" t="s">
        <v>537</v>
      </c>
      <c r="H220" s="174" t="s">
        <v>425</v>
      </c>
      <c r="I220" s="173" t="s">
        <v>539</v>
      </c>
      <c r="J220" s="278">
        <v>1</v>
      </c>
      <c r="K220" s="184">
        <v>41263</v>
      </c>
      <c r="L220" s="184">
        <v>41263</v>
      </c>
      <c r="M220" s="185">
        <v>6244.13</v>
      </c>
      <c r="N220" s="186">
        <v>187.32</v>
      </c>
      <c r="O220" s="187">
        <v>160</v>
      </c>
      <c r="P220" s="185"/>
      <c r="Q220" s="185">
        <f t="shared" si="15"/>
        <v>160</v>
      </c>
      <c r="R220" s="185">
        <f>IF(基本信息!$C$4&lt;&gt;"B","",Q220-N220)</f>
        <v>-27.32</v>
      </c>
      <c r="S220" s="194">
        <f>IF(基本信息!$C$4&lt;&gt;"B","",IF(N220=0,0,ROUND(R220/ABS(N220),4)))</f>
        <v>-0.1458</v>
      </c>
      <c r="T220" s="281" t="s">
        <v>540</v>
      </c>
      <c r="U220" s="152" t="s">
        <v>541</v>
      </c>
      <c r="V220" s="152">
        <v>10</v>
      </c>
    </row>
    <row r="221" ht="21" customHeight="1" spans="1:22">
      <c r="A221" s="170">
        <f t="shared" si="16"/>
        <v>217</v>
      </c>
      <c r="B221" s="171" t="s">
        <v>681</v>
      </c>
      <c r="C221" s="172" t="s">
        <v>543</v>
      </c>
      <c r="D221" s="173" t="s">
        <v>544</v>
      </c>
      <c r="E221" s="174" t="s">
        <v>535</v>
      </c>
      <c r="F221" s="279" t="s">
        <v>545</v>
      </c>
      <c r="G221" s="174" t="s">
        <v>537</v>
      </c>
      <c r="H221" s="174" t="s">
        <v>425</v>
      </c>
      <c r="I221" s="173" t="s">
        <v>539</v>
      </c>
      <c r="J221" s="278">
        <v>1</v>
      </c>
      <c r="K221" s="184">
        <v>41263</v>
      </c>
      <c r="L221" s="184">
        <v>41263</v>
      </c>
      <c r="M221" s="185">
        <v>6244.13</v>
      </c>
      <c r="N221" s="186">
        <v>187.32</v>
      </c>
      <c r="O221" s="187">
        <v>160</v>
      </c>
      <c r="P221" s="185"/>
      <c r="Q221" s="185">
        <f t="shared" si="15"/>
        <v>160</v>
      </c>
      <c r="R221" s="185">
        <f>IF(基本信息!$C$4&lt;&gt;"B","",Q221-N221)</f>
        <v>-27.32</v>
      </c>
      <c r="S221" s="194">
        <f>IF(基本信息!$C$4&lt;&gt;"B","",IF(N221=0,0,ROUND(R221/ABS(N221),4)))</f>
        <v>-0.1458</v>
      </c>
      <c r="T221" s="281" t="s">
        <v>540</v>
      </c>
      <c r="U221" s="152" t="s">
        <v>541</v>
      </c>
      <c r="V221" s="152">
        <v>10</v>
      </c>
    </row>
    <row r="222" ht="21" customHeight="1" spans="1:21">
      <c r="A222" s="170">
        <f t="shared" si="16"/>
        <v>218</v>
      </c>
      <c r="B222" s="171" t="s">
        <v>682</v>
      </c>
      <c r="C222" s="172" t="s">
        <v>543</v>
      </c>
      <c r="D222" s="173" t="s">
        <v>544</v>
      </c>
      <c r="E222" s="174" t="s">
        <v>571</v>
      </c>
      <c r="F222" s="279" t="s">
        <v>545</v>
      </c>
      <c r="G222" s="174" t="s">
        <v>572</v>
      </c>
      <c r="H222" s="173" t="s">
        <v>548</v>
      </c>
      <c r="I222" s="173" t="s">
        <v>539</v>
      </c>
      <c r="J222" s="278">
        <v>1</v>
      </c>
      <c r="K222" s="184">
        <v>41263</v>
      </c>
      <c r="L222" s="184">
        <v>41263</v>
      </c>
      <c r="M222" s="185">
        <v>6244.13</v>
      </c>
      <c r="N222" s="186">
        <v>187.32</v>
      </c>
      <c r="O222" s="187">
        <v>40</v>
      </c>
      <c r="P222" s="185"/>
      <c r="Q222" s="185">
        <f t="shared" si="15"/>
        <v>40</v>
      </c>
      <c r="R222" s="185">
        <f>IF(基本信息!$C$4&lt;&gt;"B","",Q222-N222)</f>
        <v>-147.32</v>
      </c>
      <c r="S222" s="194">
        <f>IF(基本信息!$C$4&lt;&gt;"B","",IF(N222=0,0,ROUND(R222/ABS(N222),4)))</f>
        <v>-0.7865</v>
      </c>
      <c r="T222" s="195"/>
      <c r="U222" s="152" t="s">
        <v>541</v>
      </c>
    </row>
    <row r="223" ht="21" customHeight="1" spans="1:22">
      <c r="A223" s="170">
        <f t="shared" si="16"/>
        <v>219</v>
      </c>
      <c r="B223" s="171" t="s">
        <v>683</v>
      </c>
      <c r="C223" s="172" t="s">
        <v>543</v>
      </c>
      <c r="D223" s="173" t="s">
        <v>544</v>
      </c>
      <c r="E223" s="174" t="s">
        <v>535</v>
      </c>
      <c r="F223" s="279" t="s">
        <v>545</v>
      </c>
      <c r="G223" s="174" t="s">
        <v>537</v>
      </c>
      <c r="H223" s="174" t="s">
        <v>425</v>
      </c>
      <c r="I223" s="173" t="s">
        <v>539</v>
      </c>
      <c r="J223" s="278">
        <v>1</v>
      </c>
      <c r="K223" s="184">
        <v>41263</v>
      </c>
      <c r="L223" s="184">
        <v>41263</v>
      </c>
      <c r="M223" s="185">
        <v>5950.47</v>
      </c>
      <c r="N223" s="186">
        <v>178.51</v>
      </c>
      <c r="O223" s="187">
        <v>160</v>
      </c>
      <c r="P223" s="185"/>
      <c r="Q223" s="185">
        <f t="shared" si="15"/>
        <v>160</v>
      </c>
      <c r="R223" s="185">
        <f>IF(基本信息!$C$4&lt;&gt;"B","",Q223-N223)</f>
        <v>-18.51</v>
      </c>
      <c r="S223" s="194">
        <f>IF(基本信息!$C$4&lt;&gt;"B","",IF(N223=0,0,ROUND(R223/ABS(N223),4)))</f>
        <v>-0.1037</v>
      </c>
      <c r="T223" s="281" t="s">
        <v>540</v>
      </c>
      <c r="U223" s="152" t="s">
        <v>541</v>
      </c>
      <c r="V223" s="152">
        <v>10</v>
      </c>
    </row>
    <row r="224" ht="21" customHeight="1" spans="1:22">
      <c r="A224" s="170">
        <f t="shared" si="16"/>
        <v>220</v>
      </c>
      <c r="B224" s="171" t="s">
        <v>684</v>
      </c>
      <c r="C224" s="172" t="s">
        <v>543</v>
      </c>
      <c r="D224" s="173" t="s">
        <v>544</v>
      </c>
      <c r="E224" s="174" t="s">
        <v>535</v>
      </c>
      <c r="F224" s="279" t="s">
        <v>545</v>
      </c>
      <c r="G224" s="174" t="s">
        <v>537</v>
      </c>
      <c r="H224" s="174" t="s">
        <v>425</v>
      </c>
      <c r="I224" s="173" t="s">
        <v>539</v>
      </c>
      <c r="J224" s="278">
        <v>1</v>
      </c>
      <c r="K224" s="184">
        <v>41263</v>
      </c>
      <c r="L224" s="184">
        <v>41263</v>
      </c>
      <c r="M224" s="185">
        <v>5846.26</v>
      </c>
      <c r="N224" s="186">
        <v>175.39</v>
      </c>
      <c r="O224" s="187">
        <v>160</v>
      </c>
      <c r="P224" s="185"/>
      <c r="Q224" s="185">
        <f t="shared" si="15"/>
        <v>160</v>
      </c>
      <c r="R224" s="185">
        <f>IF(基本信息!$C$4&lt;&gt;"B","",Q224-N224)</f>
        <v>-15.39</v>
      </c>
      <c r="S224" s="194">
        <f>IF(基本信息!$C$4&lt;&gt;"B","",IF(N224=0,0,ROUND(R224/ABS(N224),4)))</f>
        <v>-0.0877</v>
      </c>
      <c r="T224" s="281" t="s">
        <v>540</v>
      </c>
      <c r="U224" s="152" t="s">
        <v>541</v>
      </c>
      <c r="V224" s="152">
        <v>10</v>
      </c>
    </row>
    <row r="225" ht="21" customHeight="1" spans="1:22">
      <c r="A225" s="170">
        <f t="shared" si="16"/>
        <v>221</v>
      </c>
      <c r="B225" s="171" t="s">
        <v>685</v>
      </c>
      <c r="C225" s="172" t="s">
        <v>543</v>
      </c>
      <c r="D225" s="173" t="s">
        <v>544</v>
      </c>
      <c r="E225" s="174" t="s">
        <v>535</v>
      </c>
      <c r="F225" s="279" t="s">
        <v>545</v>
      </c>
      <c r="G225" s="174" t="s">
        <v>537</v>
      </c>
      <c r="H225" s="174" t="s">
        <v>425</v>
      </c>
      <c r="I225" s="173" t="s">
        <v>539</v>
      </c>
      <c r="J225" s="278">
        <v>1</v>
      </c>
      <c r="K225" s="184">
        <v>41263</v>
      </c>
      <c r="L225" s="184">
        <v>41263</v>
      </c>
      <c r="M225" s="185">
        <v>5950.47</v>
      </c>
      <c r="N225" s="186">
        <v>178.51</v>
      </c>
      <c r="O225" s="187">
        <v>160</v>
      </c>
      <c r="P225" s="185"/>
      <c r="Q225" s="185">
        <f t="shared" si="15"/>
        <v>160</v>
      </c>
      <c r="R225" s="185">
        <f>IF(基本信息!$C$4&lt;&gt;"B","",Q225-N225)</f>
        <v>-18.51</v>
      </c>
      <c r="S225" s="194">
        <f>IF(基本信息!$C$4&lt;&gt;"B","",IF(N225=0,0,ROUND(R225/ABS(N225),4)))</f>
        <v>-0.1037</v>
      </c>
      <c r="T225" s="281" t="s">
        <v>540</v>
      </c>
      <c r="U225" s="152" t="s">
        <v>541</v>
      </c>
      <c r="V225" s="152">
        <v>10</v>
      </c>
    </row>
    <row r="226" ht="21" customHeight="1" spans="1:22">
      <c r="A226" s="170">
        <f t="shared" si="16"/>
        <v>222</v>
      </c>
      <c r="B226" s="171" t="s">
        <v>686</v>
      </c>
      <c r="C226" s="172" t="s">
        <v>543</v>
      </c>
      <c r="D226" s="173" t="s">
        <v>544</v>
      </c>
      <c r="E226" s="174" t="s">
        <v>535</v>
      </c>
      <c r="F226" s="279" t="s">
        <v>545</v>
      </c>
      <c r="G226" s="174" t="s">
        <v>537</v>
      </c>
      <c r="H226" s="174" t="s">
        <v>425</v>
      </c>
      <c r="I226" s="173" t="s">
        <v>539</v>
      </c>
      <c r="J226" s="278">
        <v>1</v>
      </c>
      <c r="K226" s="184">
        <v>41263</v>
      </c>
      <c r="L226" s="184">
        <v>41263</v>
      </c>
      <c r="M226" s="185">
        <v>5846.26</v>
      </c>
      <c r="N226" s="186">
        <v>175.39</v>
      </c>
      <c r="O226" s="187">
        <v>160</v>
      </c>
      <c r="P226" s="185"/>
      <c r="Q226" s="185">
        <f t="shared" si="15"/>
        <v>160</v>
      </c>
      <c r="R226" s="185">
        <f>IF(基本信息!$C$4&lt;&gt;"B","",Q226-N226)</f>
        <v>-15.39</v>
      </c>
      <c r="S226" s="194">
        <f>IF(基本信息!$C$4&lt;&gt;"B","",IF(N226=0,0,ROUND(R226/ABS(N226),4)))</f>
        <v>-0.0877</v>
      </c>
      <c r="T226" s="281" t="s">
        <v>540</v>
      </c>
      <c r="U226" s="152" t="s">
        <v>541</v>
      </c>
      <c r="V226" s="152">
        <v>10</v>
      </c>
    </row>
    <row r="227" ht="21" customHeight="1" spans="1:22">
      <c r="A227" s="170">
        <f t="shared" si="16"/>
        <v>223</v>
      </c>
      <c r="B227" s="171" t="s">
        <v>687</v>
      </c>
      <c r="C227" s="172" t="s">
        <v>543</v>
      </c>
      <c r="D227" s="173" t="s">
        <v>544</v>
      </c>
      <c r="E227" s="174" t="s">
        <v>535</v>
      </c>
      <c r="F227" s="279" t="s">
        <v>545</v>
      </c>
      <c r="G227" s="174" t="s">
        <v>537</v>
      </c>
      <c r="H227" s="174" t="s">
        <v>425</v>
      </c>
      <c r="I227" s="173" t="s">
        <v>539</v>
      </c>
      <c r="J227" s="278">
        <v>1</v>
      </c>
      <c r="K227" s="184">
        <v>41263</v>
      </c>
      <c r="L227" s="184">
        <v>41263</v>
      </c>
      <c r="M227" s="185">
        <v>5846.26</v>
      </c>
      <c r="N227" s="186">
        <v>175.39</v>
      </c>
      <c r="O227" s="187">
        <v>160</v>
      </c>
      <c r="P227" s="185"/>
      <c r="Q227" s="185">
        <f t="shared" si="15"/>
        <v>160</v>
      </c>
      <c r="R227" s="185">
        <f>IF(基本信息!$C$4&lt;&gt;"B","",Q227-N227)</f>
        <v>-15.39</v>
      </c>
      <c r="S227" s="194">
        <f>IF(基本信息!$C$4&lt;&gt;"B","",IF(N227=0,0,ROUND(R227/ABS(N227),4)))</f>
        <v>-0.0877</v>
      </c>
      <c r="T227" s="281" t="s">
        <v>540</v>
      </c>
      <c r="U227" s="152" t="s">
        <v>541</v>
      </c>
      <c r="V227" s="152">
        <v>10</v>
      </c>
    </row>
    <row r="228" ht="21" customHeight="1" spans="1:22">
      <c r="A228" s="170">
        <f t="shared" si="16"/>
        <v>224</v>
      </c>
      <c r="B228" s="171" t="s">
        <v>688</v>
      </c>
      <c r="C228" s="172" t="s">
        <v>543</v>
      </c>
      <c r="D228" s="173" t="s">
        <v>544</v>
      </c>
      <c r="E228" s="174" t="s">
        <v>535</v>
      </c>
      <c r="F228" s="279" t="s">
        <v>545</v>
      </c>
      <c r="G228" s="174" t="s">
        <v>537</v>
      </c>
      <c r="H228" s="174" t="s">
        <v>425</v>
      </c>
      <c r="I228" s="173" t="s">
        <v>539</v>
      </c>
      <c r="J228" s="278">
        <v>1</v>
      </c>
      <c r="K228" s="184">
        <v>41263</v>
      </c>
      <c r="L228" s="184">
        <v>41263</v>
      </c>
      <c r="M228" s="185">
        <v>5846.26</v>
      </c>
      <c r="N228" s="186">
        <v>175.39</v>
      </c>
      <c r="O228" s="187">
        <v>160</v>
      </c>
      <c r="P228" s="185"/>
      <c r="Q228" s="185">
        <f t="shared" si="15"/>
        <v>160</v>
      </c>
      <c r="R228" s="185">
        <f>IF(基本信息!$C$4&lt;&gt;"B","",Q228-N228)</f>
        <v>-15.39</v>
      </c>
      <c r="S228" s="194">
        <f>IF(基本信息!$C$4&lt;&gt;"B","",IF(N228=0,0,ROUND(R228/ABS(N228),4)))</f>
        <v>-0.0877</v>
      </c>
      <c r="T228" s="281" t="s">
        <v>540</v>
      </c>
      <c r="U228" s="152" t="s">
        <v>541</v>
      </c>
      <c r="V228" s="152">
        <v>10</v>
      </c>
    </row>
    <row r="229" ht="21" customHeight="1" spans="1:22">
      <c r="A229" s="170">
        <f t="shared" si="16"/>
        <v>225</v>
      </c>
      <c r="B229" s="171" t="s">
        <v>689</v>
      </c>
      <c r="C229" s="172" t="s">
        <v>543</v>
      </c>
      <c r="D229" s="173" t="s">
        <v>544</v>
      </c>
      <c r="E229" s="174" t="s">
        <v>535</v>
      </c>
      <c r="F229" s="279" t="s">
        <v>545</v>
      </c>
      <c r="G229" s="174" t="s">
        <v>537</v>
      </c>
      <c r="H229" s="174" t="s">
        <v>425</v>
      </c>
      <c r="I229" s="173" t="s">
        <v>539</v>
      </c>
      <c r="J229" s="278">
        <v>1</v>
      </c>
      <c r="K229" s="184">
        <v>41263</v>
      </c>
      <c r="L229" s="184">
        <v>41263</v>
      </c>
      <c r="M229" s="185">
        <v>5846.26</v>
      </c>
      <c r="N229" s="186">
        <v>175.39</v>
      </c>
      <c r="O229" s="187">
        <v>160</v>
      </c>
      <c r="P229" s="185"/>
      <c r="Q229" s="185">
        <f t="shared" si="15"/>
        <v>160</v>
      </c>
      <c r="R229" s="185">
        <f>IF(基本信息!$C$4&lt;&gt;"B","",Q229-N229)</f>
        <v>-15.39</v>
      </c>
      <c r="S229" s="194">
        <f>IF(基本信息!$C$4&lt;&gt;"B","",IF(N229=0,0,ROUND(R229/ABS(N229),4)))</f>
        <v>-0.0877</v>
      </c>
      <c r="T229" s="281" t="s">
        <v>540</v>
      </c>
      <c r="U229" s="152" t="s">
        <v>541</v>
      </c>
      <c r="V229" s="152">
        <v>10</v>
      </c>
    </row>
    <row r="230" ht="21" customHeight="1" spans="1:22">
      <c r="A230" s="170">
        <f t="shared" si="16"/>
        <v>226</v>
      </c>
      <c r="B230" s="171" t="s">
        <v>690</v>
      </c>
      <c r="C230" s="172" t="s">
        <v>543</v>
      </c>
      <c r="D230" s="173" t="s">
        <v>544</v>
      </c>
      <c r="E230" s="174" t="s">
        <v>535</v>
      </c>
      <c r="F230" s="279" t="s">
        <v>545</v>
      </c>
      <c r="G230" s="174" t="s">
        <v>537</v>
      </c>
      <c r="H230" s="174" t="s">
        <v>425</v>
      </c>
      <c r="I230" s="173" t="s">
        <v>539</v>
      </c>
      <c r="J230" s="278">
        <v>1</v>
      </c>
      <c r="K230" s="184">
        <v>41253</v>
      </c>
      <c r="L230" s="184">
        <v>41253</v>
      </c>
      <c r="M230" s="185">
        <v>5735.9</v>
      </c>
      <c r="N230" s="186">
        <v>172.08</v>
      </c>
      <c r="O230" s="187">
        <v>160</v>
      </c>
      <c r="P230" s="185"/>
      <c r="Q230" s="185">
        <f t="shared" si="15"/>
        <v>160</v>
      </c>
      <c r="R230" s="185">
        <f>IF(基本信息!$C$4&lt;&gt;"B","",Q230-N230)</f>
        <v>-12.08</v>
      </c>
      <c r="S230" s="194">
        <f>IF(基本信息!$C$4&lt;&gt;"B","",IF(N230=0,0,ROUND(R230/ABS(N230),4)))</f>
        <v>-0.0702</v>
      </c>
      <c r="T230" s="281" t="s">
        <v>540</v>
      </c>
      <c r="U230" s="152" t="s">
        <v>541</v>
      </c>
      <c r="V230" s="152">
        <v>10</v>
      </c>
    </row>
    <row r="231" ht="21" customHeight="1" spans="1:22">
      <c r="A231" s="170">
        <f t="shared" si="16"/>
        <v>227</v>
      </c>
      <c r="B231" s="171" t="s">
        <v>691</v>
      </c>
      <c r="C231" s="172" t="s">
        <v>543</v>
      </c>
      <c r="D231" s="173" t="s">
        <v>544</v>
      </c>
      <c r="E231" s="174" t="s">
        <v>535</v>
      </c>
      <c r="F231" s="279" t="s">
        <v>545</v>
      </c>
      <c r="G231" s="174" t="s">
        <v>537</v>
      </c>
      <c r="H231" s="174" t="s">
        <v>425</v>
      </c>
      <c r="I231" s="173" t="s">
        <v>539</v>
      </c>
      <c r="J231" s="278">
        <v>1</v>
      </c>
      <c r="K231" s="184">
        <v>41263</v>
      </c>
      <c r="L231" s="184">
        <v>41263</v>
      </c>
      <c r="M231" s="185">
        <v>5846.26</v>
      </c>
      <c r="N231" s="186">
        <v>175.39</v>
      </c>
      <c r="O231" s="187">
        <v>160</v>
      </c>
      <c r="P231" s="185"/>
      <c r="Q231" s="185">
        <f t="shared" si="15"/>
        <v>160</v>
      </c>
      <c r="R231" s="185">
        <f>IF(基本信息!$C$4&lt;&gt;"B","",Q231-N231)</f>
        <v>-15.39</v>
      </c>
      <c r="S231" s="194">
        <f>IF(基本信息!$C$4&lt;&gt;"B","",IF(N231=0,0,ROUND(R231/ABS(N231),4)))</f>
        <v>-0.0877</v>
      </c>
      <c r="T231" s="281" t="s">
        <v>540</v>
      </c>
      <c r="U231" s="152" t="s">
        <v>541</v>
      </c>
      <c r="V231" s="152">
        <v>10</v>
      </c>
    </row>
    <row r="232" ht="21" customHeight="1" spans="1:22">
      <c r="A232" s="170">
        <f t="shared" si="16"/>
        <v>228</v>
      </c>
      <c r="B232" s="171" t="s">
        <v>692</v>
      </c>
      <c r="C232" s="172" t="s">
        <v>543</v>
      </c>
      <c r="D232" s="173" t="s">
        <v>544</v>
      </c>
      <c r="E232" s="174" t="s">
        <v>535</v>
      </c>
      <c r="F232" s="279" t="s">
        <v>545</v>
      </c>
      <c r="G232" s="174" t="s">
        <v>537</v>
      </c>
      <c r="H232" s="174" t="s">
        <v>425</v>
      </c>
      <c r="I232" s="173" t="s">
        <v>539</v>
      </c>
      <c r="J232" s="278">
        <v>1</v>
      </c>
      <c r="K232" s="184">
        <v>41263</v>
      </c>
      <c r="L232" s="184">
        <v>41263</v>
      </c>
      <c r="M232" s="185">
        <v>5846.26</v>
      </c>
      <c r="N232" s="186">
        <v>175.39</v>
      </c>
      <c r="O232" s="187">
        <v>160</v>
      </c>
      <c r="P232" s="185"/>
      <c r="Q232" s="185">
        <f t="shared" si="15"/>
        <v>160</v>
      </c>
      <c r="R232" s="185">
        <f>IF(基本信息!$C$4&lt;&gt;"B","",Q232-N232)</f>
        <v>-15.39</v>
      </c>
      <c r="S232" s="194">
        <f>IF(基本信息!$C$4&lt;&gt;"B","",IF(N232=0,0,ROUND(R232/ABS(N232),4)))</f>
        <v>-0.0877</v>
      </c>
      <c r="T232" s="281" t="s">
        <v>540</v>
      </c>
      <c r="U232" s="152" t="s">
        <v>541</v>
      </c>
      <c r="V232" s="152">
        <v>10</v>
      </c>
    </row>
    <row r="233" ht="21" customHeight="1" spans="1:22">
      <c r="A233" s="170">
        <f t="shared" si="16"/>
        <v>229</v>
      </c>
      <c r="B233" s="171" t="s">
        <v>693</v>
      </c>
      <c r="C233" s="172" t="s">
        <v>543</v>
      </c>
      <c r="D233" s="173" t="s">
        <v>544</v>
      </c>
      <c r="E233" s="174" t="s">
        <v>535</v>
      </c>
      <c r="F233" s="279" t="s">
        <v>545</v>
      </c>
      <c r="G233" s="174" t="s">
        <v>537</v>
      </c>
      <c r="H233" s="174" t="s">
        <v>425</v>
      </c>
      <c r="I233" s="173" t="s">
        <v>539</v>
      </c>
      <c r="J233" s="278">
        <v>1</v>
      </c>
      <c r="K233" s="184">
        <v>41263</v>
      </c>
      <c r="L233" s="184">
        <v>41263</v>
      </c>
      <c r="M233" s="185">
        <v>5846.26</v>
      </c>
      <c r="N233" s="186">
        <v>175.39</v>
      </c>
      <c r="O233" s="187">
        <v>160</v>
      </c>
      <c r="P233" s="185"/>
      <c r="Q233" s="185">
        <f t="shared" si="15"/>
        <v>160</v>
      </c>
      <c r="R233" s="185">
        <f>IF(基本信息!$C$4&lt;&gt;"B","",Q233-N233)</f>
        <v>-15.39</v>
      </c>
      <c r="S233" s="194">
        <f>IF(基本信息!$C$4&lt;&gt;"B","",IF(N233=0,0,ROUND(R233/ABS(N233),4)))</f>
        <v>-0.0877</v>
      </c>
      <c r="T233" s="281" t="s">
        <v>540</v>
      </c>
      <c r="U233" s="152" t="s">
        <v>541</v>
      </c>
      <c r="V233" s="152">
        <v>10</v>
      </c>
    </row>
    <row r="234" ht="21" customHeight="1" spans="1:22">
      <c r="A234" s="170">
        <f t="shared" si="16"/>
        <v>230</v>
      </c>
      <c r="B234" s="171" t="s">
        <v>694</v>
      </c>
      <c r="C234" s="172" t="s">
        <v>543</v>
      </c>
      <c r="D234" s="173" t="s">
        <v>544</v>
      </c>
      <c r="E234" s="174" t="s">
        <v>535</v>
      </c>
      <c r="F234" s="279" t="s">
        <v>545</v>
      </c>
      <c r="G234" s="174" t="s">
        <v>537</v>
      </c>
      <c r="H234" s="174" t="s">
        <v>425</v>
      </c>
      <c r="I234" s="173" t="s">
        <v>539</v>
      </c>
      <c r="J234" s="278">
        <v>1</v>
      </c>
      <c r="K234" s="184">
        <v>41263</v>
      </c>
      <c r="L234" s="184">
        <v>41263</v>
      </c>
      <c r="M234" s="185">
        <v>5846.26</v>
      </c>
      <c r="N234" s="186">
        <v>175.39</v>
      </c>
      <c r="O234" s="187">
        <v>160</v>
      </c>
      <c r="P234" s="185"/>
      <c r="Q234" s="185">
        <f t="shared" si="15"/>
        <v>160</v>
      </c>
      <c r="R234" s="185">
        <f>IF(基本信息!$C$4&lt;&gt;"B","",Q234-N234)</f>
        <v>-15.39</v>
      </c>
      <c r="S234" s="194">
        <f>IF(基本信息!$C$4&lt;&gt;"B","",IF(N234=0,0,ROUND(R234/ABS(N234),4)))</f>
        <v>-0.0877</v>
      </c>
      <c r="T234" s="281" t="s">
        <v>540</v>
      </c>
      <c r="U234" s="152" t="s">
        <v>541</v>
      </c>
      <c r="V234" s="152">
        <v>10</v>
      </c>
    </row>
    <row r="235" ht="21" customHeight="1" spans="1:22">
      <c r="A235" s="170">
        <f t="shared" si="16"/>
        <v>231</v>
      </c>
      <c r="B235" s="171" t="s">
        <v>695</v>
      </c>
      <c r="C235" s="172" t="s">
        <v>543</v>
      </c>
      <c r="D235" s="173" t="s">
        <v>544</v>
      </c>
      <c r="E235" s="174" t="s">
        <v>535</v>
      </c>
      <c r="F235" s="279" t="s">
        <v>545</v>
      </c>
      <c r="G235" s="174" t="s">
        <v>537</v>
      </c>
      <c r="H235" s="174" t="s">
        <v>425</v>
      </c>
      <c r="I235" s="173" t="s">
        <v>539</v>
      </c>
      <c r="J235" s="278">
        <v>1</v>
      </c>
      <c r="K235" s="184">
        <v>41253</v>
      </c>
      <c r="L235" s="184">
        <v>41253</v>
      </c>
      <c r="M235" s="185">
        <v>5735.9</v>
      </c>
      <c r="N235" s="186">
        <v>172.08</v>
      </c>
      <c r="O235" s="187">
        <v>160</v>
      </c>
      <c r="P235" s="185"/>
      <c r="Q235" s="185">
        <f t="shared" si="15"/>
        <v>160</v>
      </c>
      <c r="R235" s="185">
        <f>IF(基本信息!$C$4&lt;&gt;"B","",Q235-N235)</f>
        <v>-12.08</v>
      </c>
      <c r="S235" s="194">
        <f>IF(基本信息!$C$4&lt;&gt;"B","",IF(N235=0,0,ROUND(R235/ABS(N235),4)))</f>
        <v>-0.0702</v>
      </c>
      <c r="T235" s="281" t="s">
        <v>540</v>
      </c>
      <c r="U235" s="152" t="s">
        <v>541</v>
      </c>
      <c r="V235" s="152">
        <v>10</v>
      </c>
    </row>
    <row r="236" ht="21" customHeight="1" spans="1:22">
      <c r="A236" s="170">
        <f t="shared" si="16"/>
        <v>232</v>
      </c>
      <c r="B236" s="171" t="s">
        <v>696</v>
      </c>
      <c r="C236" s="172" t="s">
        <v>543</v>
      </c>
      <c r="D236" s="173" t="s">
        <v>544</v>
      </c>
      <c r="E236" s="174" t="s">
        <v>535</v>
      </c>
      <c r="F236" s="279" t="s">
        <v>545</v>
      </c>
      <c r="G236" s="174" t="s">
        <v>537</v>
      </c>
      <c r="H236" s="174" t="s">
        <v>425</v>
      </c>
      <c r="I236" s="173" t="s">
        <v>539</v>
      </c>
      <c r="J236" s="278">
        <v>1</v>
      </c>
      <c r="K236" s="184">
        <v>41263</v>
      </c>
      <c r="L236" s="184">
        <v>41263</v>
      </c>
      <c r="M236" s="185">
        <v>5846.26</v>
      </c>
      <c r="N236" s="186">
        <v>175.39</v>
      </c>
      <c r="O236" s="187">
        <v>160</v>
      </c>
      <c r="P236" s="185"/>
      <c r="Q236" s="185">
        <f t="shared" si="15"/>
        <v>160</v>
      </c>
      <c r="R236" s="185">
        <f>IF(基本信息!$C$4&lt;&gt;"B","",Q236-N236)</f>
        <v>-15.39</v>
      </c>
      <c r="S236" s="194">
        <f>IF(基本信息!$C$4&lt;&gt;"B","",IF(N236=0,0,ROUND(R236/ABS(N236),4)))</f>
        <v>-0.0877</v>
      </c>
      <c r="T236" s="281" t="s">
        <v>540</v>
      </c>
      <c r="U236" s="152" t="s">
        <v>541</v>
      </c>
      <c r="V236" s="152">
        <v>10</v>
      </c>
    </row>
    <row r="237" ht="21" customHeight="1" spans="1:22">
      <c r="A237" s="170">
        <f t="shared" si="16"/>
        <v>233</v>
      </c>
      <c r="B237" s="171" t="s">
        <v>697</v>
      </c>
      <c r="C237" s="172" t="s">
        <v>543</v>
      </c>
      <c r="D237" s="173" t="s">
        <v>544</v>
      </c>
      <c r="E237" s="174" t="s">
        <v>535</v>
      </c>
      <c r="F237" s="279" t="s">
        <v>545</v>
      </c>
      <c r="G237" s="174" t="s">
        <v>537</v>
      </c>
      <c r="H237" s="174" t="s">
        <v>425</v>
      </c>
      <c r="I237" s="173" t="s">
        <v>539</v>
      </c>
      <c r="J237" s="278">
        <v>1</v>
      </c>
      <c r="K237" s="184">
        <v>41263</v>
      </c>
      <c r="L237" s="184">
        <v>41263</v>
      </c>
      <c r="M237" s="185">
        <v>6244.13</v>
      </c>
      <c r="N237" s="186">
        <v>187.32</v>
      </c>
      <c r="O237" s="187">
        <v>160</v>
      </c>
      <c r="P237" s="185"/>
      <c r="Q237" s="185">
        <f t="shared" si="15"/>
        <v>160</v>
      </c>
      <c r="R237" s="185">
        <f>IF(基本信息!$C$4&lt;&gt;"B","",Q237-N237)</f>
        <v>-27.32</v>
      </c>
      <c r="S237" s="194">
        <f>IF(基本信息!$C$4&lt;&gt;"B","",IF(N237=0,0,ROUND(R237/ABS(N237),4)))</f>
        <v>-0.1458</v>
      </c>
      <c r="T237" s="281" t="s">
        <v>540</v>
      </c>
      <c r="U237" s="152" t="s">
        <v>541</v>
      </c>
      <c r="V237" s="152">
        <v>10</v>
      </c>
    </row>
    <row r="238" ht="21" customHeight="1" spans="1:22">
      <c r="A238" s="170">
        <f t="shared" si="16"/>
        <v>234</v>
      </c>
      <c r="B238" s="171" t="s">
        <v>698</v>
      </c>
      <c r="C238" s="172" t="s">
        <v>543</v>
      </c>
      <c r="D238" s="173" t="s">
        <v>544</v>
      </c>
      <c r="E238" s="174" t="s">
        <v>535</v>
      </c>
      <c r="F238" s="279" t="s">
        <v>545</v>
      </c>
      <c r="G238" s="174" t="s">
        <v>537</v>
      </c>
      <c r="H238" s="174" t="s">
        <v>425</v>
      </c>
      <c r="I238" s="173" t="s">
        <v>539</v>
      </c>
      <c r="J238" s="278">
        <v>1</v>
      </c>
      <c r="K238" s="184">
        <v>41263</v>
      </c>
      <c r="L238" s="184">
        <v>41263</v>
      </c>
      <c r="M238" s="185">
        <v>5846.26</v>
      </c>
      <c r="N238" s="186">
        <v>175.39</v>
      </c>
      <c r="O238" s="187">
        <v>160</v>
      </c>
      <c r="P238" s="185"/>
      <c r="Q238" s="185">
        <f t="shared" si="15"/>
        <v>160</v>
      </c>
      <c r="R238" s="185">
        <f>IF(基本信息!$C$4&lt;&gt;"B","",Q238-N238)</f>
        <v>-15.39</v>
      </c>
      <c r="S238" s="194">
        <f>IF(基本信息!$C$4&lt;&gt;"B","",IF(N238=0,0,ROUND(R238/ABS(N238),4)))</f>
        <v>-0.0877</v>
      </c>
      <c r="T238" s="281" t="s">
        <v>540</v>
      </c>
      <c r="U238" s="152" t="s">
        <v>541</v>
      </c>
      <c r="V238" s="152">
        <v>10</v>
      </c>
    </row>
    <row r="239" ht="21" customHeight="1" spans="1:22">
      <c r="A239" s="170">
        <f t="shared" si="16"/>
        <v>235</v>
      </c>
      <c r="B239" s="171" t="s">
        <v>699</v>
      </c>
      <c r="C239" s="172" t="s">
        <v>543</v>
      </c>
      <c r="D239" s="173" t="s">
        <v>544</v>
      </c>
      <c r="E239" s="174" t="s">
        <v>535</v>
      </c>
      <c r="F239" s="279" t="s">
        <v>545</v>
      </c>
      <c r="G239" s="174" t="s">
        <v>537</v>
      </c>
      <c r="H239" s="174" t="s">
        <v>425</v>
      </c>
      <c r="I239" s="173" t="s">
        <v>539</v>
      </c>
      <c r="J239" s="278">
        <v>1</v>
      </c>
      <c r="K239" s="184">
        <v>41263</v>
      </c>
      <c r="L239" s="184">
        <v>41263</v>
      </c>
      <c r="M239" s="185">
        <v>5846.26</v>
      </c>
      <c r="N239" s="186">
        <v>175.39</v>
      </c>
      <c r="O239" s="187">
        <v>160</v>
      </c>
      <c r="P239" s="185"/>
      <c r="Q239" s="185">
        <f t="shared" si="15"/>
        <v>160</v>
      </c>
      <c r="R239" s="185">
        <f>IF(基本信息!$C$4&lt;&gt;"B","",Q239-N239)</f>
        <v>-15.39</v>
      </c>
      <c r="S239" s="194">
        <f>IF(基本信息!$C$4&lt;&gt;"B","",IF(N239=0,0,ROUND(R239/ABS(N239),4)))</f>
        <v>-0.0877</v>
      </c>
      <c r="T239" s="281" t="s">
        <v>540</v>
      </c>
      <c r="U239" s="152" t="s">
        <v>541</v>
      </c>
      <c r="V239" s="152">
        <v>10</v>
      </c>
    </row>
    <row r="240" ht="21" customHeight="1" spans="1:22">
      <c r="A240" s="170">
        <f t="shared" si="16"/>
        <v>236</v>
      </c>
      <c r="B240" s="171" t="s">
        <v>700</v>
      </c>
      <c r="C240" s="172" t="s">
        <v>543</v>
      </c>
      <c r="D240" s="173" t="s">
        <v>544</v>
      </c>
      <c r="E240" s="174" t="s">
        <v>535</v>
      </c>
      <c r="F240" s="279" t="s">
        <v>545</v>
      </c>
      <c r="G240" s="174" t="s">
        <v>701</v>
      </c>
      <c r="H240" s="173" t="s">
        <v>702</v>
      </c>
      <c r="I240" s="173" t="s">
        <v>539</v>
      </c>
      <c r="J240" s="278">
        <v>1</v>
      </c>
      <c r="K240" s="184">
        <v>41263</v>
      </c>
      <c r="L240" s="184">
        <v>41263</v>
      </c>
      <c r="M240" s="185">
        <v>5846.26</v>
      </c>
      <c r="N240" s="186">
        <v>175.39</v>
      </c>
      <c r="O240" s="187">
        <v>120</v>
      </c>
      <c r="P240" s="185"/>
      <c r="Q240" s="185">
        <f t="shared" si="15"/>
        <v>120</v>
      </c>
      <c r="R240" s="185">
        <f>IF(基本信息!$C$4&lt;&gt;"B","",Q240-N240)</f>
        <v>-55.39</v>
      </c>
      <c r="S240" s="194">
        <f>IF(基本信息!$C$4&lt;&gt;"B","",IF(N240=0,0,ROUND(R240/ABS(N240),4)))</f>
        <v>-0.3158</v>
      </c>
      <c r="T240" s="195"/>
      <c r="U240" s="152" t="s">
        <v>541</v>
      </c>
      <c r="V240" s="152">
        <v>8</v>
      </c>
    </row>
    <row r="241" ht="21" customHeight="1" spans="1:22">
      <c r="A241" s="170">
        <f t="shared" si="16"/>
        <v>237</v>
      </c>
      <c r="B241" s="171" t="s">
        <v>703</v>
      </c>
      <c r="C241" s="172" t="s">
        <v>543</v>
      </c>
      <c r="D241" s="173" t="s">
        <v>544</v>
      </c>
      <c r="E241" s="174" t="s">
        <v>535</v>
      </c>
      <c r="F241" s="279" t="s">
        <v>545</v>
      </c>
      <c r="G241" s="174" t="s">
        <v>701</v>
      </c>
      <c r="H241" s="173" t="s">
        <v>702</v>
      </c>
      <c r="I241" s="173" t="s">
        <v>539</v>
      </c>
      <c r="J241" s="278">
        <v>1</v>
      </c>
      <c r="K241" s="184">
        <v>41263</v>
      </c>
      <c r="L241" s="184">
        <v>41263</v>
      </c>
      <c r="M241" s="185">
        <v>5846.26</v>
      </c>
      <c r="N241" s="186">
        <v>175.39</v>
      </c>
      <c r="O241" s="187">
        <v>120</v>
      </c>
      <c r="P241" s="185"/>
      <c r="Q241" s="185">
        <f t="shared" si="15"/>
        <v>120</v>
      </c>
      <c r="R241" s="185">
        <f>IF(基本信息!$C$4&lt;&gt;"B","",Q241-N241)</f>
        <v>-55.39</v>
      </c>
      <c r="S241" s="194">
        <f>IF(基本信息!$C$4&lt;&gt;"B","",IF(N241=0,0,ROUND(R241/ABS(N241),4)))</f>
        <v>-0.3158</v>
      </c>
      <c r="T241" s="195"/>
      <c r="U241" s="152" t="s">
        <v>541</v>
      </c>
      <c r="V241" s="152">
        <v>8</v>
      </c>
    </row>
    <row r="242" ht="21" customHeight="1" spans="1:21">
      <c r="A242" s="170">
        <f t="shared" si="16"/>
        <v>238</v>
      </c>
      <c r="B242" s="171" t="s">
        <v>704</v>
      </c>
      <c r="C242" s="172" t="s">
        <v>543</v>
      </c>
      <c r="D242" s="173" t="s">
        <v>544</v>
      </c>
      <c r="E242" s="174" t="s">
        <v>571</v>
      </c>
      <c r="F242" s="279" t="s">
        <v>545</v>
      </c>
      <c r="G242" s="174" t="s">
        <v>572</v>
      </c>
      <c r="H242" s="173" t="s">
        <v>548</v>
      </c>
      <c r="I242" s="173" t="s">
        <v>539</v>
      </c>
      <c r="J242" s="278">
        <v>1</v>
      </c>
      <c r="K242" s="184">
        <v>41263</v>
      </c>
      <c r="L242" s="184">
        <v>41263</v>
      </c>
      <c r="M242" s="185">
        <v>5558.55</v>
      </c>
      <c r="N242" s="186">
        <v>166.76</v>
      </c>
      <c r="O242" s="187">
        <v>40</v>
      </c>
      <c r="P242" s="185"/>
      <c r="Q242" s="185">
        <f t="shared" si="15"/>
        <v>40</v>
      </c>
      <c r="R242" s="185">
        <f>IF(基本信息!$C$4&lt;&gt;"B","",Q242-N242)</f>
        <v>-126.76</v>
      </c>
      <c r="S242" s="194">
        <f>IF(基本信息!$C$4&lt;&gt;"B","",IF(N242=0,0,ROUND(R242/ABS(N242),4)))</f>
        <v>-0.7601</v>
      </c>
      <c r="T242" s="195"/>
      <c r="U242" s="152" t="s">
        <v>541</v>
      </c>
    </row>
    <row r="243" ht="21" customHeight="1" spans="1:22">
      <c r="A243" s="170">
        <f t="shared" si="16"/>
        <v>239</v>
      </c>
      <c r="B243" s="171" t="s">
        <v>705</v>
      </c>
      <c r="C243" s="172" t="s">
        <v>543</v>
      </c>
      <c r="D243" s="173" t="s">
        <v>544</v>
      </c>
      <c r="E243" s="174" t="s">
        <v>535</v>
      </c>
      <c r="F243" s="279" t="s">
        <v>545</v>
      </c>
      <c r="G243" s="174" t="s">
        <v>701</v>
      </c>
      <c r="H243" s="173" t="s">
        <v>702</v>
      </c>
      <c r="I243" s="173" t="s">
        <v>539</v>
      </c>
      <c r="J243" s="278">
        <v>1</v>
      </c>
      <c r="K243" s="184">
        <v>41263</v>
      </c>
      <c r="L243" s="184">
        <v>41263</v>
      </c>
      <c r="M243" s="185">
        <v>5558.55</v>
      </c>
      <c r="N243" s="186">
        <v>166.76</v>
      </c>
      <c r="O243" s="187">
        <v>120</v>
      </c>
      <c r="P243" s="185"/>
      <c r="Q243" s="185">
        <f t="shared" si="15"/>
        <v>120</v>
      </c>
      <c r="R243" s="185">
        <f>IF(基本信息!$C$4&lt;&gt;"B","",Q243-N243)</f>
        <v>-46.76</v>
      </c>
      <c r="S243" s="194">
        <f>IF(基本信息!$C$4&lt;&gt;"B","",IF(N243=0,0,ROUND(R243/ABS(N243),4)))</f>
        <v>-0.2804</v>
      </c>
      <c r="T243" s="195"/>
      <c r="U243" s="152" t="s">
        <v>541</v>
      </c>
      <c r="V243" s="152">
        <v>8</v>
      </c>
    </row>
    <row r="244" ht="21" customHeight="1" spans="1:21">
      <c r="A244" s="170">
        <f t="shared" si="16"/>
        <v>240</v>
      </c>
      <c r="B244" s="171" t="s">
        <v>706</v>
      </c>
      <c r="C244" s="172" t="s">
        <v>543</v>
      </c>
      <c r="D244" s="173" t="s">
        <v>544</v>
      </c>
      <c r="E244" s="174" t="s">
        <v>571</v>
      </c>
      <c r="F244" s="279" t="s">
        <v>545</v>
      </c>
      <c r="G244" s="174" t="s">
        <v>572</v>
      </c>
      <c r="H244" s="173" t="s">
        <v>548</v>
      </c>
      <c r="I244" s="173" t="s">
        <v>539</v>
      </c>
      <c r="J244" s="278">
        <v>1</v>
      </c>
      <c r="K244" s="184">
        <v>41263</v>
      </c>
      <c r="L244" s="184">
        <v>41263</v>
      </c>
      <c r="M244" s="185">
        <v>5558.55</v>
      </c>
      <c r="N244" s="186">
        <v>166.76</v>
      </c>
      <c r="O244" s="187">
        <v>40</v>
      </c>
      <c r="P244" s="185"/>
      <c r="Q244" s="185">
        <f t="shared" si="15"/>
        <v>40</v>
      </c>
      <c r="R244" s="185">
        <f>IF(基本信息!$C$4&lt;&gt;"B","",Q244-N244)</f>
        <v>-126.76</v>
      </c>
      <c r="S244" s="194">
        <f>IF(基本信息!$C$4&lt;&gt;"B","",IF(N244=0,0,ROUND(R244/ABS(N244),4)))</f>
        <v>-0.7601</v>
      </c>
      <c r="T244" s="195"/>
      <c r="U244" s="152" t="s">
        <v>541</v>
      </c>
    </row>
    <row r="245" ht="21" customHeight="1" spans="1:21">
      <c r="A245" s="170">
        <f t="shared" si="16"/>
        <v>241</v>
      </c>
      <c r="B245" s="171" t="s">
        <v>707</v>
      </c>
      <c r="C245" s="172" t="s">
        <v>543</v>
      </c>
      <c r="D245" s="173" t="s">
        <v>544</v>
      </c>
      <c r="E245" s="174" t="s">
        <v>571</v>
      </c>
      <c r="F245" s="279" t="s">
        <v>545</v>
      </c>
      <c r="G245" s="174" t="s">
        <v>572</v>
      </c>
      <c r="H245" s="173" t="s">
        <v>548</v>
      </c>
      <c r="I245" s="173" t="s">
        <v>539</v>
      </c>
      <c r="J245" s="278">
        <v>1</v>
      </c>
      <c r="K245" s="184">
        <v>41263</v>
      </c>
      <c r="L245" s="184">
        <v>41263</v>
      </c>
      <c r="M245" s="185">
        <v>5558.55</v>
      </c>
      <c r="N245" s="186">
        <v>166.76</v>
      </c>
      <c r="O245" s="187">
        <v>40</v>
      </c>
      <c r="P245" s="185"/>
      <c r="Q245" s="185">
        <f t="shared" si="15"/>
        <v>40</v>
      </c>
      <c r="R245" s="185">
        <f>IF(基本信息!$C$4&lt;&gt;"B","",Q245-N245)</f>
        <v>-126.76</v>
      </c>
      <c r="S245" s="194">
        <f>IF(基本信息!$C$4&lt;&gt;"B","",IF(N245=0,0,ROUND(R245/ABS(N245),4)))</f>
        <v>-0.7601</v>
      </c>
      <c r="T245" s="195"/>
      <c r="U245" s="152" t="s">
        <v>541</v>
      </c>
    </row>
    <row r="246" ht="21" customHeight="1" spans="1:21">
      <c r="A246" s="170">
        <f t="shared" si="16"/>
        <v>242</v>
      </c>
      <c r="B246" s="171" t="s">
        <v>708</v>
      </c>
      <c r="C246" s="172" t="s">
        <v>543</v>
      </c>
      <c r="D246" s="173" t="s">
        <v>544</v>
      </c>
      <c r="E246" s="174" t="s">
        <v>571</v>
      </c>
      <c r="F246" s="279" t="s">
        <v>545</v>
      </c>
      <c r="G246" s="174" t="s">
        <v>572</v>
      </c>
      <c r="H246" s="173" t="s">
        <v>548</v>
      </c>
      <c r="I246" s="173" t="s">
        <v>539</v>
      </c>
      <c r="J246" s="278">
        <v>1</v>
      </c>
      <c r="K246" s="184">
        <v>41263</v>
      </c>
      <c r="L246" s="184">
        <v>41263</v>
      </c>
      <c r="M246" s="185">
        <v>5558.55</v>
      </c>
      <c r="N246" s="186">
        <v>166.76</v>
      </c>
      <c r="O246" s="187">
        <v>40</v>
      </c>
      <c r="P246" s="185"/>
      <c r="Q246" s="185">
        <f t="shared" si="15"/>
        <v>40</v>
      </c>
      <c r="R246" s="185">
        <f>IF(基本信息!$C$4&lt;&gt;"B","",Q246-N246)</f>
        <v>-126.76</v>
      </c>
      <c r="S246" s="194">
        <f>IF(基本信息!$C$4&lt;&gt;"B","",IF(N246=0,0,ROUND(R246/ABS(N246),4)))</f>
        <v>-0.7601</v>
      </c>
      <c r="T246" s="195"/>
      <c r="U246" s="152" t="s">
        <v>541</v>
      </c>
    </row>
    <row r="247" ht="21" customHeight="1" spans="1:22">
      <c r="A247" s="170">
        <f t="shared" si="16"/>
        <v>243</v>
      </c>
      <c r="B247" s="171" t="s">
        <v>709</v>
      </c>
      <c r="C247" s="172" t="s">
        <v>543</v>
      </c>
      <c r="D247" s="173" t="s">
        <v>544</v>
      </c>
      <c r="E247" s="174" t="s">
        <v>535</v>
      </c>
      <c r="F247" s="279" t="s">
        <v>545</v>
      </c>
      <c r="G247" s="174" t="s">
        <v>701</v>
      </c>
      <c r="H247" s="173" t="s">
        <v>702</v>
      </c>
      <c r="I247" s="173" t="s">
        <v>539</v>
      </c>
      <c r="J247" s="278">
        <v>1</v>
      </c>
      <c r="K247" s="184">
        <v>41263</v>
      </c>
      <c r="L247" s="184">
        <v>41263</v>
      </c>
      <c r="M247" s="185">
        <v>5558.55</v>
      </c>
      <c r="N247" s="186">
        <v>166.76</v>
      </c>
      <c r="O247" s="187">
        <v>120</v>
      </c>
      <c r="P247" s="185"/>
      <c r="Q247" s="185">
        <f t="shared" si="15"/>
        <v>120</v>
      </c>
      <c r="R247" s="185">
        <f>IF(基本信息!$C$4&lt;&gt;"B","",Q247-N247)</f>
        <v>-46.76</v>
      </c>
      <c r="S247" s="194">
        <f>IF(基本信息!$C$4&lt;&gt;"B","",IF(N247=0,0,ROUND(R247/ABS(N247),4)))</f>
        <v>-0.2804</v>
      </c>
      <c r="T247" s="195"/>
      <c r="U247" s="152" t="s">
        <v>541</v>
      </c>
      <c r="V247" s="152">
        <v>8</v>
      </c>
    </row>
    <row r="248" ht="21" customHeight="1" spans="1:22">
      <c r="A248" s="170">
        <f t="shared" si="16"/>
        <v>244</v>
      </c>
      <c r="B248" s="171" t="s">
        <v>710</v>
      </c>
      <c r="C248" s="172" t="s">
        <v>543</v>
      </c>
      <c r="D248" s="173" t="s">
        <v>544</v>
      </c>
      <c r="E248" s="174" t="s">
        <v>535</v>
      </c>
      <c r="F248" s="279" t="s">
        <v>545</v>
      </c>
      <c r="G248" s="174" t="s">
        <v>701</v>
      </c>
      <c r="H248" s="173" t="s">
        <v>702</v>
      </c>
      <c r="I248" s="173" t="s">
        <v>539</v>
      </c>
      <c r="J248" s="278">
        <v>1</v>
      </c>
      <c r="K248" s="184">
        <v>41263</v>
      </c>
      <c r="L248" s="184">
        <v>41263</v>
      </c>
      <c r="M248" s="185">
        <v>5558.55</v>
      </c>
      <c r="N248" s="186">
        <v>166.76</v>
      </c>
      <c r="O248" s="187">
        <v>120</v>
      </c>
      <c r="P248" s="185"/>
      <c r="Q248" s="185">
        <f t="shared" si="15"/>
        <v>120</v>
      </c>
      <c r="R248" s="185">
        <f>IF(基本信息!$C$4&lt;&gt;"B","",Q248-N248)</f>
        <v>-46.76</v>
      </c>
      <c r="S248" s="194">
        <f>IF(基本信息!$C$4&lt;&gt;"B","",IF(N248=0,0,ROUND(R248/ABS(N248),4)))</f>
        <v>-0.2804</v>
      </c>
      <c r="T248" s="195"/>
      <c r="U248" s="152" t="s">
        <v>541</v>
      </c>
      <c r="V248" s="152">
        <v>8</v>
      </c>
    </row>
    <row r="249" ht="21" customHeight="1" spans="1:21">
      <c r="A249" s="170">
        <f t="shared" si="16"/>
        <v>245</v>
      </c>
      <c r="B249" s="171" t="s">
        <v>711</v>
      </c>
      <c r="C249" s="172" t="s">
        <v>543</v>
      </c>
      <c r="D249" s="173" t="s">
        <v>544</v>
      </c>
      <c r="E249" s="174" t="s">
        <v>571</v>
      </c>
      <c r="F249" s="279" t="s">
        <v>545</v>
      </c>
      <c r="G249" s="174" t="s">
        <v>572</v>
      </c>
      <c r="H249" s="173" t="s">
        <v>548</v>
      </c>
      <c r="I249" s="173" t="s">
        <v>539</v>
      </c>
      <c r="J249" s="278">
        <v>1</v>
      </c>
      <c r="K249" s="184">
        <v>41263</v>
      </c>
      <c r="L249" s="184">
        <v>41263</v>
      </c>
      <c r="M249" s="185">
        <v>5558.55</v>
      </c>
      <c r="N249" s="186">
        <v>166.76</v>
      </c>
      <c r="O249" s="187">
        <v>40</v>
      </c>
      <c r="P249" s="185"/>
      <c r="Q249" s="185">
        <f t="shared" si="15"/>
        <v>40</v>
      </c>
      <c r="R249" s="185">
        <f>IF(基本信息!$C$4&lt;&gt;"B","",Q249-N249)</f>
        <v>-126.76</v>
      </c>
      <c r="S249" s="194">
        <f>IF(基本信息!$C$4&lt;&gt;"B","",IF(N249=0,0,ROUND(R249/ABS(N249),4)))</f>
        <v>-0.7601</v>
      </c>
      <c r="T249" s="195"/>
      <c r="U249" s="152" t="s">
        <v>541</v>
      </c>
    </row>
    <row r="250" ht="21" customHeight="1" spans="1:21">
      <c r="A250" s="170">
        <f t="shared" si="16"/>
        <v>246</v>
      </c>
      <c r="B250" s="171" t="s">
        <v>712</v>
      </c>
      <c r="C250" s="172" t="s">
        <v>543</v>
      </c>
      <c r="D250" s="173" t="s">
        <v>544</v>
      </c>
      <c r="E250" s="174" t="s">
        <v>571</v>
      </c>
      <c r="F250" s="279" t="s">
        <v>545</v>
      </c>
      <c r="G250" s="174" t="s">
        <v>572</v>
      </c>
      <c r="H250" s="173" t="s">
        <v>548</v>
      </c>
      <c r="I250" s="173" t="s">
        <v>539</v>
      </c>
      <c r="J250" s="278">
        <v>1</v>
      </c>
      <c r="K250" s="184">
        <v>41263</v>
      </c>
      <c r="L250" s="184">
        <v>41263</v>
      </c>
      <c r="M250" s="185">
        <v>5558.55</v>
      </c>
      <c r="N250" s="186">
        <v>166.76</v>
      </c>
      <c r="O250" s="187">
        <v>40</v>
      </c>
      <c r="P250" s="185"/>
      <c r="Q250" s="185">
        <f t="shared" si="15"/>
        <v>40</v>
      </c>
      <c r="R250" s="185">
        <f>IF(基本信息!$C$4&lt;&gt;"B","",Q250-N250)</f>
        <v>-126.76</v>
      </c>
      <c r="S250" s="194">
        <f>IF(基本信息!$C$4&lt;&gt;"B","",IF(N250=0,0,ROUND(R250/ABS(N250),4)))</f>
        <v>-0.7601</v>
      </c>
      <c r="T250" s="195"/>
      <c r="U250" s="152" t="s">
        <v>541</v>
      </c>
    </row>
    <row r="251" ht="21" customHeight="1" spans="1:21">
      <c r="A251" s="170">
        <f t="shared" si="16"/>
        <v>247</v>
      </c>
      <c r="B251" s="171" t="s">
        <v>713</v>
      </c>
      <c r="C251" s="172" t="s">
        <v>543</v>
      </c>
      <c r="D251" s="173" t="s">
        <v>544</v>
      </c>
      <c r="E251" s="174" t="s">
        <v>571</v>
      </c>
      <c r="F251" s="279" t="s">
        <v>545</v>
      </c>
      <c r="G251" s="174" t="s">
        <v>572</v>
      </c>
      <c r="H251" s="173" t="s">
        <v>548</v>
      </c>
      <c r="I251" s="173" t="s">
        <v>539</v>
      </c>
      <c r="J251" s="278">
        <v>1</v>
      </c>
      <c r="K251" s="184">
        <v>41263</v>
      </c>
      <c r="L251" s="184">
        <v>41263</v>
      </c>
      <c r="M251" s="185">
        <v>5558.55</v>
      </c>
      <c r="N251" s="186">
        <v>166.76</v>
      </c>
      <c r="O251" s="187">
        <v>40</v>
      </c>
      <c r="P251" s="185"/>
      <c r="Q251" s="185">
        <f t="shared" si="15"/>
        <v>40</v>
      </c>
      <c r="R251" s="185">
        <f>IF(基本信息!$C$4&lt;&gt;"B","",Q251-N251)</f>
        <v>-126.76</v>
      </c>
      <c r="S251" s="194">
        <f>IF(基本信息!$C$4&lt;&gt;"B","",IF(N251=0,0,ROUND(R251/ABS(N251),4)))</f>
        <v>-0.7601</v>
      </c>
      <c r="T251" s="195"/>
      <c r="U251" s="152" t="s">
        <v>541</v>
      </c>
    </row>
    <row r="252" ht="21" customHeight="1" spans="1:22">
      <c r="A252" s="170">
        <f t="shared" si="16"/>
        <v>248</v>
      </c>
      <c r="B252" s="171" t="s">
        <v>714</v>
      </c>
      <c r="C252" s="172" t="s">
        <v>543</v>
      </c>
      <c r="D252" s="173" t="s">
        <v>544</v>
      </c>
      <c r="E252" s="174" t="s">
        <v>535</v>
      </c>
      <c r="F252" s="279" t="s">
        <v>545</v>
      </c>
      <c r="G252" s="174" t="s">
        <v>701</v>
      </c>
      <c r="H252" s="173" t="s">
        <v>702</v>
      </c>
      <c r="I252" s="173" t="s">
        <v>539</v>
      </c>
      <c r="J252" s="278">
        <v>1</v>
      </c>
      <c r="K252" s="184">
        <v>41263</v>
      </c>
      <c r="L252" s="184">
        <v>41263</v>
      </c>
      <c r="M252" s="185">
        <v>5558.55</v>
      </c>
      <c r="N252" s="186">
        <v>166.76</v>
      </c>
      <c r="O252" s="187">
        <v>120</v>
      </c>
      <c r="P252" s="185"/>
      <c r="Q252" s="185">
        <f t="shared" si="15"/>
        <v>120</v>
      </c>
      <c r="R252" s="185">
        <f>IF(基本信息!$C$4&lt;&gt;"B","",Q252-N252)</f>
        <v>-46.76</v>
      </c>
      <c r="S252" s="194">
        <f>IF(基本信息!$C$4&lt;&gt;"B","",IF(N252=0,0,ROUND(R252/ABS(N252),4)))</f>
        <v>-0.2804</v>
      </c>
      <c r="T252" s="195"/>
      <c r="U252" s="152" t="s">
        <v>541</v>
      </c>
      <c r="V252" s="152">
        <v>8</v>
      </c>
    </row>
    <row r="253" ht="21" customHeight="1" spans="1:22">
      <c r="A253" s="170">
        <f t="shared" si="16"/>
        <v>249</v>
      </c>
      <c r="B253" s="171" t="s">
        <v>715</v>
      </c>
      <c r="C253" s="172" t="s">
        <v>543</v>
      </c>
      <c r="D253" s="173" t="s">
        <v>544</v>
      </c>
      <c r="E253" s="174" t="s">
        <v>535</v>
      </c>
      <c r="F253" s="279" t="s">
        <v>545</v>
      </c>
      <c r="G253" s="174" t="s">
        <v>701</v>
      </c>
      <c r="H253" s="173" t="s">
        <v>548</v>
      </c>
      <c r="I253" s="173" t="s">
        <v>539</v>
      </c>
      <c r="J253" s="278">
        <v>1</v>
      </c>
      <c r="K253" s="184">
        <v>41263</v>
      </c>
      <c r="L253" s="184">
        <v>41263</v>
      </c>
      <c r="M253" s="185">
        <v>5558.55</v>
      </c>
      <c r="N253" s="186">
        <v>166.76</v>
      </c>
      <c r="O253" s="187">
        <v>120</v>
      </c>
      <c r="P253" s="185"/>
      <c r="Q253" s="185">
        <f t="shared" si="15"/>
        <v>120</v>
      </c>
      <c r="R253" s="185">
        <f>IF(基本信息!$C$4&lt;&gt;"B","",Q253-N253)</f>
        <v>-46.76</v>
      </c>
      <c r="S253" s="194">
        <f>IF(基本信息!$C$4&lt;&gt;"B","",IF(N253=0,0,ROUND(R253/ABS(N253),4)))</f>
        <v>-0.2804</v>
      </c>
      <c r="T253" s="195"/>
      <c r="U253" s="152" t="s">
        <v>541</v>
      </c>
      <c r="V253" s="152">
        <v>2</v>
      </c>
    </row>
    <row r="254" ht="21" customHeight="1" spans="1:22">
      <c r="A254" s="170">
        <f t="shared" si="16"/>
        <v>250</v>
      </c>
      <c r="B254" s="171" t="s">
        <v>716</v>
      </c>
      <c r="C254" s="172" t="s">
        <v>543</v>
      </c>
      <c r="D254" s="173" t="s">
        <v>544</v>
      </c>
      <c r="E254" s="174" t="s">
        <v>535</v>
      </c>
      <c r="F254" s="279" t="s">
        <v>545</v>
      </c>
      <c r="G254" s="174" t="s">
        <v>701</v>
      </c>
      <c r="H254" s="173" t="s">
        <v>548</v>
      </c>
      <c r="I254" s="173" t="s">
        <v>539</v>
      </c>
      <c r="J254" s="278">
        <v>1</v>
      </c>
      <c r="K254" s="184">
        <v>41263</v>
      </c>
      <c r="L254" s="184">
        <v>41263</v>
      </c>
      <c r="M254" s="185">
        <v>5558.55</v>
      </c>
      <c r="N254" s="186">
        <v>166.76</v>
      </c>
      <c r="O254" s="187">
        <v>120</v>
      </c>
      <c r="P254" s="185"/>
      <c r="Q254" s="185">
        <f t="shared" si="15"/>
        <v>120</v>
      </c>
      <c r="R254" s="185">
        <f>IF(基本信息!$C$4&lt;&gt;"B","",Q254-N254)</f>
        <v>-46.76</v>
      </c>
      <c r="S254" s="194">
        <f>IF(基本信息!$C$4&lt;&gt;"B","",IF(N254=0,0,ROUND(R254/ABS(N254),4)))</f>
        <v>-0.2804</v>
      </c>
      <c r="T254" s="195"/>
      <c r="U254" s="152" t="s">
        <v>541</v>
      </c>
      <c r="V254" s="152">
        <v>2</v>
      </c>
    </row>
    <row r="255" ht="21" customHeight="1" spans="1:21">
      <c r="A255" s="170">
        <f t="shared" si="16"/>
        <v>251</v>
      </c>
      <c r="B255" s="171" t="s">
        <v>717</v>
      </c>
      <c r="C255" s="172" t="s">
        <v>543</v>
      </c>
      <c r="D255" s="173" t="s">
        <v>544</v>
      </c>
      <c r="E255" s="174" t="s">
        <v>571</v>
      </c>
      <c r="F255" s="279" t="s">
        <v>545</v>
      </c>
      <c r="G255" s="174" t="s">
        <v>572</v>
      </c>
      <c r="H255" s="173" t="s">
        <v>548</v>
      </c>
      <c r="I255" s="173" t="s">
        <v>539</v>
      </c>
      <c r="J255" s="278">
        <v>1</v>
      </c>
      <c r="K255" s="184">
        <v>41263</v>
      </c>
      <c r="L255" s="184">
        <v>41263</v>
      </c>
      <c r="M255" s="185">
        <v>5558.55</v>
      </c>
      <c r="N255" s="186">
        <v>166.76</v>
      </c>
      <c r="O255" s="187">
        <v>40</v>
      </c>
      <c r="P255" s="185"/>
      <c r="Q255" s="185">
        <f t="shared" si="15"/>
        <v>40</v>
      </c>
      <c r="R255" s="185">
        <f>IF(基本信息!$C$4&lt;&gt;"B","",Q255-N255)</f>
        <v>-126.76</v>
      </c>
      <c r="S255" s="194">
        <f>IF(基本信息!$C$4&lt;&gt;"B","",IF(N255=0,0,ROUND(R255/ABS(N255),4)))</f>
        <v>-0.7601</v>
      </c>
      <c r="T255" s="195"/>
      <c r="U255" s="152" t="s">
        <v>541</v>
      </c>
    </row>
    <row r="256" ht="21" customHeight="1" spans="1:21">
      <c r="A256" s="170">
        <f t="shared" si="16"/>
        <v>252</v>
      </c>
      <c r="B256" s="171" t="s">
        <v>718</v>
      </c>
      <c r="C256" s="172" t="s">
        <v>543</v>
      </c>
      <c r="D256" s="173" t="s">
        <v>544</v>
      </c>
      <c r="E256" s="174" t="s">
        <v>571</v>
      </c>
      <c r="F256" s="279" t="s">
        <v>545</v>
      </c>
      <c r="G256" s="174" t="s">
        <v>572</v>
      </c>
      <c r="H256" s="173" t="s">
        <v>548</v>
      </c>
      <c r="I256" s="173" t="s">
        <v>539</v>
      </c>
      <c r="J256" s="278">
        <v>1</v>
      </c>
      <c r="K256" s="184">
        <v>41263</v>
      </c>
      <c r="L256" s="184">
        <v>41263</v>
      </c>
      <c r="M256" s="185">
        <v>5558.55</v>
      </c>
      <c r="N256" s="186">
        <v>166.76</v>
      </c>
      <c r="O256" s="187">
        <v>40</v>
      </c>
      <c r="P256" s="185"/>
      <c r="Q256" s="185">
        <f t="shared" si="15"/>
        <v>40</v>
      </c>
      <c r="R256" s="185">
        <f>IF(基本信息!$C$4&lt;&gt;"B","",Q256-N256)</f>
        <v>-126.76</v>
      </c>
      <c r="S256" s="194">
        <f>IF(基本信息!$C$4&lt;&gt;"B","",IF(N256=0,0,ROUND(R256/ABS(N256),4)))</f>
        <v>-0.7601</v>
      </c>
      <c r="T256" s="195"/>
      <c r="U256" s="152" t="s">
        <v>541</v>
      </c>
    </row>
    <row r="257" ht="21" customHeight="1" spans="1:22">
      <c r="A257" s="170">
        <f t="shared" si="16"/>
        <v>253</v>
      </c>
      <c r="B257" s="171" t="s">
        <v>719</v>
      </c>
      <c r="C257" s="172" t="s">
        <v>543</v>
      </c>
      <c r="D257" s="173" t="s">
        <v>556</v>
      </c>
      <c r="E257" s="174" t="s">
        <v>535</v>
      </c>
      <c r="F257" s="279" t="s">
        <v>545</v>
      </c>
      <c r="G257" s="174" t="s">
        <v>537</v>
      </c>
      <c r="H257" s="173" t="s">
        <v>557</v>
      </c>
      <c r="I257" s="173" t="s">
        <v>539</v>
      </c>
      <c r="J257" s="278">
        <v>1</v>
      </c>
      <c r="K257" s="184">
        <v>41604</v>
      </c>
      <c r="L257" s="184">
        <v>41604</v>
      </c>
      <c r="M257" s="185">
        <v>18172.38</v>
      </c>
      <c r="N257" s="186">
        <v>545.17</v>
      </c>
      <c r="O257" s="187">
        <v>490</v>
      </c>
      <c r="P257" s="185"/>
      <c r="Q257" s="185">
        <f t="shared" si="15"/>
        <v>490</v>
      </c>
      <c r="R257" s="185">
        <f>IF(基本信息!$C$4&lt;&gt;"B","",Q257-N257)</f>
        <v>-55.17</v>
      </c>
      <c r="S257" s="194">
        <f>IF(基本信息!$C$4&lt;&gt;"B","",IF(N257=0,0,ROUND(R257/ABS(N257),4)))</f>
        <v>-0.1012</v>
      </c>
      <c r="T257" s="195"/>
      <c r="U257" s="152" t="s">
        <v>541</v>
      </c>
      <c r="V257" s="152">
        <v>6</v>
      </c>
    </row>
    <row r="258" ht="21" customHeight="1" spans="1:21">
      <c r="A258" s="170">
        <f t="shared" si="16"/>
        <v>254</v>
      </c>
      <c r="B258" s="171" t="s">
        <v>720</v>
      </c>
      <c r="C258" s="172" t="s">
        <v>543</v>
      </c>
      <c r="D258" s="173" t="s">
        <v>544</v>
      </c>
      <c r="E258" s="174" t="s">
        <v>571</v>
      </c>
      <c r="F258" s="279" t="s">
        <v>545</v>
      </c>
      <c r="G258" s="174" t="s">
        <v>572</v>
      </c>
      <c r="H258" s="173" t="s">
        <v>548</v>
      </c>
      <c r="I258" s="173" t="s">
        <v>539</v>
      </c>
      <c r="J258" s="278">
        <v>1</v>
      </c>
      <c r="K258" s="184">
        <v>41263</v>
      </c>
      <c r="L258" s="184">
        <v>41263</v>
      </c>
      <c r="M258" s="185">
        <v>5558.55</v>
      </c>
      <c r="N258" s="186">
        <v>166.76</v>
      </c>
      <c r="O258" s="187">
        <v>40</v>
      </c>
      <c r="P258" s="185"/>
      <c r="Q258" s="185">
        <f t="shared" si="15"/>
        <v>40</v>
      </c>
      <c r="R258" s="185">
        <f>IF(基本信息!$C$4&lt;&gt;"B","",Q258-N258)</f>
        <v>-126.76</v>
      </c>
      <c r="S258" s="194">
        <f>IF(基本信息!$C$4&lt;&gt;"B","",IF(N258=0,0,ROUND(R258/ABS(N258),4)))</f>
        <v>-0.7601</v>
      </c>
      <c r="T258" s="195"/>
      <c r="U258" s="152" t="s">
        <v>541</v>
      </c>
    </row>
    <row r="259" ht="21" customHeight="1" spans="1:21">
      <c r="A259" s="170">
        <f t="shared" si="16"/>
        <v>255</v>
      </c>
      <c r="B259" s="171" t="s">
        <v>721</v>
      </c>
      <c r="C259" s="172" t="s">
        <v>543</v>
      </c>
      <c r="D259" s="173" t="s">
        <v>544</v>
      </c>
      <c r="E259" s="174" t="s">
        <v>571</v>
      </c>
      <c r="F259" s="279" t="s">
        <v>545</v>
      </c>
      <c r="G259" s="174" t="s">
        <v>572</v>
      </c>
      <c r="H259" s="173" t="s">
        <v>548</v>
      </c>
      <c r="I259" s="173" t="s">
        <v>539</v>
      </c>
      <c r="J259" s="278">
        <v>1</v>
      </c>
      <c r="K259" s="184">
        <v>41263</v>
      </c>
      <c r="L259" s="184">
        <v>41263</v>
      </c>
      <c r="M259" s="185">
        <v>5558.55</v>
      </c>
      <c r="N259" s="186">
        <v>166.76</v>
      </c>
      <c r="O259" s="187">
        <v>40</v>
      </c>
      <c r="P259" s="185"/>
      <c r="Q259" s="185">
        <f t="shared" si="15"/>
        <v>40</v>
      </c>
      <c r="R259" s="185">
        <f>IF(基本信息!$C$4&lt;&gt;"B","",Q259-N259)</f>
        <v>-126.76</v>
      </c>
      <c r="S259" s="194">
        <f>IF(基本信息!$C$4&lt;&gt;"B","",IF(N259=0,0,ROUND(R259/ABS(N259),4)))</f>
        <v>-0.7601</v>
      </c>
      <c r="T259" s="195"/>
      <c r="U259" s="152" t="s">
        <v>541</v>
      </c>
    </row>
    <row r="260" ht="21" customHeight="1" spans="1:21">
      <c r="A260" s="170">
        <f t="shared" si="16"/>
        <v>256</v>
      </c>
      <c r="B260" s="171" t="s">
        <v>722</v>
      </c>
      <c r="C260" s="172" t="s">
        <v>543</v>
      </c>
      <c r="D260" s="173" t="s">
        <v>544</v>
      </c>
      <c r="E260" s="174" t="s">
        <v>571</v>
      </c>
      <c r="F260" s="279" t="s">
        <v>545</v>
      </c>
      <c r="G260" s="174" t="s">
        <v>572</v>
      </c>
      <c r="H260" s="173" t="s">
        <v>548</v>
      </c>
      <c r="I260" s="173" t="s">
        <v>539</v>
      </c>
      <c r="J260" s="278">
        <v>1</v>
      </c>
      <c r="K260" s="184">
        <v>41263</v>
      </c>
      <c r="L260" s="184">
        <v>41263</v>
      </c>
      <c r="M260" s="185">
        <v>5558.55</v>
      </c>
      <c r="N260" s="186">
        <v>166.76</v>
      </c>
      <c r="O260" s="187">
        <v>40</v>
      </c>
      <c r="P260" s="185"/>
      <c r="Q260" s="185">
        <f t="shared" si="15"/>
        <v>40</v>
      </c>
      <c r="R260" s="185">
        <f>IF(基本信息!$C$4&lt;&gt;"B","",Q260-N260)</f>
        <v>-126.76</v>
      </c>
      <c r="S260" s="194">
        <f>IF(基本信息!$C$4&lt;&gt;"B","",IF(N260=0,0,ROUND(R260/ABS(N260),4)))</f>
        <v>-0.7601</v>
      </c>
      <c r="T260" s="195"/>
      <c r="U260" s="152" t="s">
        <v>541</v>
      </c>
    </row>
    <row r="261" ht="21" customHeight="1" spans="1:21">
      <c r="A261" s="170">
        <f t="shared" si="16"/>
        <v>257</v>
      </c>
      <c r="B261" s="171" t="s">
        <v>723</v>
      </c>
      <c r="C261" s="172" t="s">
        <v>543</v>
      </c>
      <c r="D261" s="173" t="s">
        <v>544</v>
      </c>
      <c r="E261" s="174" t="s">
        <v>571</v>
      </c>
      <c r="F261" s="279" t="s">
        <v>545</v>
      </c>
      <c r="G261" s="174" t="s">
        <v>572</v>
      </c>
      <c r="H261" s="173" t="s">
        <v>548</v>
      </c>
      <c r="I261" s="173" t="s">
        <v>539</v>
      </c>
      <c r="J261" s="278">
        <v>1</v>
      </c>
      <c r="K261" s="184">
        <v>41263</v>
      </c>
      <c r="L261" s="184">
        <v>41263</v>
      </c>
      <c r="M261" s="185">
        <v>5558.55</v>
      </c>
      <c r="N261" s="186">
        <v>166.76</v>
      </c>
      <c r="O261" s="187">
        <v>40</v>
      </c>
      <c r="P261" s="185"/>
      <c r="Q261" s="185">
        <f t="shared" ref="Q261:Q324" si="17">J261*O261</f>
        <v>40</v>
      </c>
      <c r="R261" s="185">
        <f>IF(基本信息!$C$4&lt;&gt;"B","",Q261-N261)</f>
        <v>-126.76</v>
      </c>
      <c r="S261" s="194">
        <f>IF(基本信息!$C$4&lt;&gt;"B","",IF(N261=0,0,ROUND(R261/ABS(N261),4)))</f>
        <v>-0.7601</v>
      </c>
      <c r="T261" s="195"/>
      <c r="U261" s="152" t="s">
        <v>541</v>
      </c>
    </row>
    <row r="262" ht="21" customHeight="1" spans="1:22">
      <c r="A262" s="170">
        <f t="shared" si="16"/>
        <v>258</v>
      </c>
      <c r="B262" s="171" t="s">
        <v>724</v>
      </c>
      <c r="C262" s="172" t="s">
        <v>543</v>
      </c>
      <c r="D262" s="173" t="s">
        <v>544</v>
      </c>
      <c r="E262" s="174" t="s">
        <v>535</v>
      </c>
      <c r="F262" s="279" t="s">
        <v>545</v>
      </c>
      <c r="G262" s="174" t="s">
        <v>701</v>
      </c>
      <c r="H262" s="173" t="s">
        <v>548</v>
      </c>
      <c r="I262" s="173" t="s">
        <v>539</v>
      </c>
      <c r="J262" s="278">
        <v>1</v>
      </c>
      <c r="K262" s="184">
        <v>41263</v>
      </c>
      <c r="L262" s="184">
        <v>41263</v>
      </c>
      <c r="M262" s="185">
        <v>5558.55</v>
      </c>
      <c r="N262" s="186">
        <v>166.76</v>
      </c>
      <c r="O262" s="187">
        <v>120</v>
      </c>
      <c r="P262" s="185"/>
      <c r="Q262" s="185">
        <f t="shared" si="17"/>
        <v>120</v>
      </c>
      <c r="R262" s="185">
        <f>IF(基本信息!$C$4&lt;&gt;"B","",Q262-N262)</f>
        <v>-46.76</v>
      </c>
      <c r="S262" s="194">
        <f>IF(基本信息!$C$4&lt;&gt;"B","",IF(N262=0,0,ROUND(R262/ABS(N262),4)))</f>
        <v>-0.2804</v>
      </c>
      <c r="T262" s="195"/>
      <c r="U262" s="152" t="s">
        <v>541</v>
      </c>
      <c r="V262" s="152">
        <v>2</v>
      </c>
    </row>
    <row r="263" ht="21" customHeight="1" spans="1:22">
      <c r="A263" s="170">
        <f t="shared" si="16"/>
        <v>259</v>
      </c>
      <c r="B263" s="171" t="s">
        <v>725</v>
      </c>
      <c r="C263" s="172" t="s">
        <v>543</v>
      </c>
      <c r="D263" s="173" t="s">
        <v>544</v>
      </c>
      <c r="E263" s="174" t="s">
        <v>535</v>
      </c>
      <c r="F263" s="279" t="s">
        <v>545</v>
      </c>
      <c r="G263" s="174" t="s">
        <v>701</v>
      </c>
      <c r="H263" s="173" t="s">
        <v>548</v>
      </c>
      <c r="I263" s="173" t="s">
        <v>539</v>
      </c>
      <c r="J263" s="278">
        <v>1</v>
      </c>
      <c r="K263" s="184">
        <v>41263</v>
      </c>
      <c r="L263" s="184">
        <v>41263</v>
      </c>
      <c r="M263" s="185">
        <v>5558.55</v>
      </c>
      <c r="N263" s="186">
        <v>166.76</v>
      </c>
      <c r="O263" s="187">
        <v>120</v>
      </c>
      <c r="P263" s="185"/>
      <c r="Q263" s="185">
        <f t="shared" si="17"/>
        <v>120</v>
      </c>
      <c r="R263" s="185">
        <f>IF(基本信息!$C$4&lt;&gt;"B","",Q263-N263)</f>
        <v>-46.76</v>
      </c>
      <c r="S263" s="194">
        <f>IF(基本信息!$C$4&lt;&gt;"B","",IF(N263=0,0,ROUND(R263/ABS(N263),4)))</f>
        <v>-0.2804</v>
      </c>
      <c r="T263" s="195"/>
      <c r="U263" s="152" t="s">
        <v>541</v>
      </c>
      <c r="V263" s="152">
        <v>2</v>
      </c>
    </row>
    <row r="264" ht="21" customHeight="1" spans="1:21">
      <c r="A264" s="170">
        <f t="shared" si="16"/>
        <v>260</v>
      </c>
      <c r="B264" s="171" t="s">
        <v>726</v>
      </c>
      <c r="C264" s="172" t="s">
        <v>543</v>
      </c>
      <c r="D264" s="173" t="s">
        <v>544</v>
      </c>
      <c r="E264" s="174" t="s">
        <v>571</v>
      </c>
      <c r="F264" s="279" t="s">
        <v>545</v>
      </c>
      <c r="G264" s="174" t="s">
        <v>572</v>
      </c>
      <c r="H264" s="173" t="s">
        <v>548</v>
      </c>
      <c r="I264" s="173" t="s">
        <v>539</v>
      </c>
      <c r="J264" s="278">
        <v>1</v>
      </c>
      <c r="K264" s="184">
        <v>41263</v>
      </c>
      <c r="L264" s="184">
        <v>41263</v>
      </c>
      <c r="M264" s="185">
        <v>5558.55</v>
      </c>
      <c r="N264" s="186">
        <v>166.76</v>
      </c>
      <c r="O264" s="187">
        <v>40</v>
      </c>
      <c r="P264" s="185"/>
      <c r="Q264" s="185">
        <f t="shared" si="17"/>
        <v>40</v>
      </c>
      <c r="R264" s="185">
        <f>IF(基本信息!$C$4&lt;&gt;"B","",Q264-N264)</f>
        <v>-126.76</v>
      </c>
      <c r="S264" s="194">
        <f>IF(基本信息!$C$4&lt;&gt;"B","",IF(N264=0,0,ROUND(R264/ABS(N264),4)))</f>
        <v>-0.7601</v>
      </c>
      <c r="T264" s="195"/>
      <c r="U264" s="152" t="s">
        <v>541</v>
      </c>
    </row>
    <row r="265" ht="21" customHeight="1" spans="1:21">
      <c r="A265" s="170">
        <f t="shared" si="16"/>
        <v>261</v>
      </c>
      <c r="B265" s="171" t="s">
        <v>727</v>
      </c>
      <c r="C265" s="172" t="s">
        <v>543</v>
      </c>
      <c r="D265" s="173" t="s">
        <v>544</v>
      </c>
      <c r="E265" s="174" t="s">
        <v>571</v>
      </c>
      <c r="F265" s="279" t="s">
        <v>545</v>
      </c>
      <c r="G265" s="174" t="s">
        <v>572</v>
      </c>
      <c r="H265" s="173" t="s">
        <v>548</v>
      </c>
      <c r="I265" s="173" t="s">
        <v>539</v>
      </c>
      <c r="J265" s="278">
        <v>1</v>
      </c>
      <c r="K265" s="184">
        <v>41263</v>
      </c>
      <c r="L265" s="184">
        <v>41263</v>
      </c>
      <c r="M265" s="185">
        <v>5558.55</v>
      </c>
      <c r="N265" s="186">
        <v>166.76</v>
      </c>
      <c r="O265" s="187">
        <v>40</v>
      </c>
      <c r="P265" s="185"/>
      <c r="Q265" s="185">
        <f t="shared" si="17"/>
        <v>40</v>
      </c>
      <c r="R265" s="185">
        <f>IF(基本信息!$C$4&lt;&gt;"B","",Q265-N265)</f>
        <v>-126.76</v>
      </c>
      <c r="S265" s="194">
        <f>IF(基本信息!$C$4&lt;&gt;"B","",IF(N265=0,0,ROUND(R265/ABS(N265),4)))</f>
        <v>-0.7601</v>
      </c>
      <c r="T265" s="195"/>
      <c r="U265" s="152" t="s">
        <v>541</v>
      </c>
    </row>
    <row r="266" ht="21" customHeight="1" spans="1:21">
      <c r="A266" s="170">
        <f t="shared" si="16"/>
        <v>262</v>
      </c>
      <c r="B266" s="171" t="s">
        <v>728</v>
      </c>
      <c r="C266" s="172" t="s">
        <v>543</v>
      </c>
      <c r="D266" s="173" t="s">
        <v>544</v>
      </c>
      <c r="E266" s="174" t="s">
        <v>571</v>
      </c>
      <c r="F266" s="279" t="s">
        <v>545</v>
      </c>
      <c r="G266" s="174" t="s">
        <v>572</v>
      </c>
      <c r="H266" s="173" t="s">
        <v>548</v>
      </c>
      <c r="I266" s="173" t="s">
        <v>539</v>
      </c>
      <c r="J266" s="278">
        <v>1</v>
      </c>
      <c r="K266" s="184">
        <v>41263</v>
      </c>
      <c r="L266" s="184">
        <v>41263</v>
      </c>
      <c r="M266" s="185">
        <v>5558.55</v>
      </c>
      <c r="N266" s="186">
        <v>166.76</v>
      </c>
      <c r="O266" s="187">
        <v>40</v>
      </c>
      <c r="P266" s="185"/>
      <c r="Q266" s="185">
        <f t="shared" si="17"/>
        <v>40</v>
      </c>
      <c r="R266" s="185">
        <f>IF(基本信息!$C$4&lt;&gt;"B","",Q266-N266)</f>
        <v>-126.76</v>
      </c>
      <c r="S266" s="194">
        <f>IF(基本信息!$C$4&lt;&gt;"B","",IF(N266=0,0,ROUND(R266/ABS(N266),4)))</f>
        <v>-0.7601</v>
      </c>
      <c r="T266" s="195"/>
      <c r="U266" s="152" t="s">
        <v>541</v>
      </c>
    </row>
    <row r="267" ht="21" customHeight="1" spans="1:21">
      <c r="A267" s="170">
        <f t="shared" si="16"/>
        <v>263</v>
      </c>
      <c r="B267" s="171" t="s">
        <v>729</v>
      </c>
      <c r="C267" s="172" t="s">
        <v>543</v>
      </c>
      <c r="D267" s="173" t="s">
        <v>544</v>
      </c>
      <c r="E267" s="174" t="s">
        <v>571</v>
      </c>
      <c r="F267" s="279" t="s">
        <v>545</v>
      </c>
      <c r="G267" s="174" t="s">
        <v>572</v>
      </c>
      <c r="H267" s="173" t="s">
        <v>548</v>
      </c>
      <c r="I267" s="173" t="s">
        <v>539</v>
      </c>
      <c r="J267" s="278">
        <v>1</v>
      </c>
      <c r="K267" s="184">
        <v>41263</v>
      </c>
      <c r="L267" s="184">
        <v>41263</v>
      </c>
      <c r="M267" s="185">
        <v>5579.43</v>
      </c>
      <c r="N267" s="186">
        <v>167.38</v>
      </c>
      <c r="O267" s="187">
        <v>40</v>
      </c>
      <c r="P267" s="185"/>
      <c r="Q267" s="185">
        <f t="shared" si="17"/>
        <v>40</v>
      </c>
      <c r="R267" s="185">
        <f>IF(基本信息!$C$4&lt;&gt;"B","",Q267-N267)</f>
        <v>-127.38</v>
      </c>
      <c r="S267" s="194">
        <f>IF(基本信息!$C$4&lt;&gt;"B","",IF(N267=0,0,ROUND(R267/ABS(N267),4)))</f>
        <v>-0.761</v>
      </c>
      <c r="T267" s="195"/>
      <c r="U267" s="152" t="s">
        <v>541</v>
      </c>
    </row>
    <row r="268" ht="21" customHeight="1" spans="1:21">
      <c r="A268" s="170">
        <f t="shared" si="16"/>
        <v>264</v>
      </c>
      <c r="B268" s="171" t="s">
        <v>730</v>
      </c>
      <c r="C268" s="172" t="s">
        <v>543</v>
      </c>
      <c r="D268" s="173" t="s">
        <v>544</v>
      </c>
      <c r="E268" s="174" t="s">
        <v>571</v>
      </c>
      <c r="F268" s="279" t="s">
        <v>545</v>
      </c>
      <c r="G268" s="174" t="s">
        <v>572</v>
      </c>
      <c r="H268" s="173" t="s">
        <v>548</v>
      </c>
      <c r="I268" s="173" t="s">
        <v>539</v>
      </c>
      <c r="J268" s="278">
        <v>1</v>
      </c>
      <c r="K268" s="184">
        <v>41263</v>
      </c>
      <c r="L268" s="184">
        <v>41263</v>
      </c>
      <c r="M268" s="185">
        <v>6065.85</v>
      </c>
      <c r="N268" s="186">
        <v>181.98</v>
      </c>
      <c r="O268" s="187">
        <v>40</v>
      </c>
      <c r="P268" s="185"/>
      <c r="Q268" s="185">
        <f t="shared" si="17"/>
        <v>40</v>
      </c>
      <c r="R268" s="185">
        <f>IF(基本信息!$C$4&lt;&gt;"B","",Q268-N268)</f>
        <v>-141.98</v>
      </c>
      <c r="S268" s="194">
        <f>IF(基本信息!$C$4&lt;&gt;"B","",IF(N268=0,0,ROUND(R268/ABS(N268),4)))</f>
        <v>-0.7802</v>
      </c>
      <c r="T268" s="195"/>
      <c r="U268" s="152" t="s">
        <v>541</v>
      </c>
    </row>
    <row r="269" ht="21" customHeight="1" spans="1:21">
      <c r="A269" s="170">
        <f t="shared" si="16"/>
        <v>265</v>
      </c>
      <c r="B269" s="171" t="s">
        <v>731</v>
      </c>
      <c r="C269" s="172" t="s">
        <v>543</v>
      </c>
      <c r="D269" s="173" t="s">
        <v>544</v>
      </c>
      <c r="E269" s="174" t="s">
        <v>571</v>
      </c>
      <c r="F269" s="279" t="s">
        <v>545</v>
      </c>
      <c r="G269" s="174" t="s">
        <v>572</v>
      </c>
      <c r="H269" s="173" t="s">
        <v>548</v>
      </c>
      <c r="I269" s="173" t="s">
        <v>539</v>
      </c>
      <c r="J269" s="278">
        <v>1</v>
      </c>
      <c r="K269" s="184">
        <v>41263</v>
      </c>
      <c r="L269" s="184">
        <v>41263</v>
      </c>
      <c r="M269" s="185">
        <v>5558.55</v>
      </c>
      <c r="N269" s="186">
        <v>166.76</v>
      </c>
      <c r="O269" s="187">
        <v>40</v>
      </c>
      <c r="P269" s="185"/>
      <c r="Q269" s="185">
        <f t="shared" si="17"/>
        <v>40</v>
      </c>
      <c r="R269" s="185">
        <f>IF(基本信息!$C$4&lt;&gt;"B","",Q269-N269)</f>
        <v>-126.76</v>
      </c>
      <c r="S269" s="194">
        <f>IF(基本信息!$C$4&lt;&gt;"B","",IF(N269=0,0,ROUND(R269/ABS(N269),4)))</f>
        <v>-0.7601</v>
      </c>
      <c r="T269" s="195"/>
      <c r="U269" s="152" t="s">
        <v>541</v>
      </c>
    </row>
    <row r="270" ht="21" customHeight="1" spans="1:22">
      <c r="A270" s="170">
        <f t="shared" si="16"/>
        <v>266</v>
      </c>
      <c r="B270" s="171" t="s">
        <v>732</v>
      </c>
      <c r="C270" s="172" t="s">
        <v>733</v>
      </c>
      <c r="D270" s="173" t="s">
        <v>734</v>
      </c>
      <c r="E270" s="174" t="s">
        <v>535</v>
      </c>
      <c r="F270" s="279" t="s">
        <v>536</v>
      </c>
      <c r="G270" s="174" t="s">
        <v>735</v>
      </c>
      <c r="H270" s="173" t="s">
        <v>538</v>
      </c>
      <c r="I270" s="173" t="s">
        <v>539</v>
      </c>
      <c r="J270" s="278">
        <v>15</v>
      </c>
      <c r="K270" s="184">
        <v>42656</v>
      </c>
      <c r="L270" s="184">
        <v>42656</v>
      </c>
      <c r="M270" s="185">
        <v>140544.44</v>
      </c>
      <c r="N270" s="186">
        <v>4216.33</v>
      </c>
      <c r="O270" s="187">
        <v>330</v>
      </c>
      <c r="P270" s="185"/>
      <c r="Q270" s="185">
        <f t="shared" si="17"/>
        <v>4950</v>
      </c>
      <c r="R270" s="185">
        <f>IF(基本信息!$C$4&lt;&gt;"B","",Q270-N270)</f>
        <v>733.67</v>
      </c>
      <c r="S270" s="194">
        <f>IF(基本信息!$C$4&lt;&gt;"B","",IF(N270=0,0,ROUND(R270/ABS(N270),4)))</f>
        <v>0.174</v>
      </c>
      <c r="T270" s="195"/>
      <c r="U270" s="152" t="s">
        <v>541</v>
      </c>
      <c r="V270" s="152">
        <v>4</v>
      </c>
    </row>
    <row r="271" ht="21" customHeight="1" spans="1:21">
      <c r="A271" s="170">
        <f t="shared" si="16"/>
        <v>267</v>
      </c>
      <c r="B271" s="171" t="s">
        <v>736</v>
      </c>
      <c r="C271" s="172" t="s">
        <v>543</v>
      </c>
      <c r="D271" s="173" t="s">
        <v>544</v>
      </c>
      <c r="E271" s="174" t="s">
        <v>571</v>
      </c>
      <c r="F271" s="279" t="s">
        <v>545</v>
      </c>
      <c r="G271" s="174" t="s">
        <v>572</v>
      </c>
      <c r="H271" s="173" t="s">
        <v>548</v>
      </c>
      <c r="I271" s="173" t="s">
        <v>539</v>
      </c>
      <c r="J271" s="278">
        <v>1</v>
      </c>
      <c r="K271" s="184">
        <v>41263</v>
      </c>
      <c r="L271" s="184">
        <v>41263</v>
      </c>
      <c r="M271" s="185">
        <v>5572.22</v>
      </c>
      <c r="N271" s="186">
        <v>167.17</v>
      </c>
      <c r="O271" s="187">
        <v>40</v>
      </c>
      <c r="P271" s="185"/>
      <c r="Q271" s="185">
        <f t="shared" si="17"/>
        <v>40</v>
      </c>
      <c r="R271" s="185">
        <f>IF(基本信息!$C$4&lt;&gt;"B","",Q271-N271)</f>
        <v>-127.17</v>
      </c>
      <c r="S271" s="194">
        <f>IF(基本信息!$C$4&lt;&gt;"B","",IF(N271=0,0,ROUND(R271/ABS(N271),4)))</f>
        <v>-0.7607</v>
      </c>
      <c r="T271" s="195"/>
      <c r="U271" s="152" t="s">
        <v>541</v>
      </c>
    </row>
    <row r="272" ht="21" customHeight="1" spans="1:21">
      <c r="A272" s="170">
        <f t="shared" si="16"/>
        <v>268</v>
      </c>
      <c r="B272" s="171" t="s">
        <v>737</v>
      </c>
      <c r="C272" s="172" t="s">
        <v>543</v>
      </c>
      <c r="D272" s="173" t="s">
        <v>544</v>
      </c>
      <c r="E272" s="174" t="s">
        <v>571</v>
      </c>
      <c r="F272" s="279" t="s">
        <v>545</v>
      </c>
      <c r="G272" s="174" t="s">
        <v>572</v>
      </c>
      <c r="H272" s="173" t="s">
        <v>548</v>
      </c>
      <c r="I272" s="173" t="s">
        <v>539</v>
      </c>
      <c r="J272" s="278">
        <v>1</v>
      </c>
      <c r="K272" s="184">
        <v>41263</v>
      </c>
      <c r="L272" s="184">
        <v>41263</v>
      </c>
      <c r="M272" s="185">
        <v>5825.79</v>
      </c>
      <c r="N272" s="186">
        <v>174.77</v>
      </c>
      <c r="O272" s="187">
        <v>40</v>
      </c>
      <c r="P272" s="185"/>
      <c r="Q272" s="185">
        <f t="shared" si="17"/>
        <v>40</v>
      </c>
      <c r="R272" s="185">
        <f>IF(基本信息!$C$4&lt;&gt;"B","",Q272-N272)</f>
        <v>-134.77</v>
      </c>
      <c r="S272" s="194">
        <f>IF(基本信息!$C$4&lt;&gt;"B","",IF(N272=0,0,ROUND(R272/ABS(N272),4)))</f>
        <v>-0.7711</v>
      </c>
      <c r="T272" s="195"/>
      <c r="U272" s="152" t="s">
        <v>541</v>
      </c>
    </row>
    <row r="273" ht="21" customHeight="1" spans="1:21">
      <c r="A273" s="170">
        <f t="shared" si="16"/>
        <v>269</v>
      </c>
      <c r="B273" s="171" t="s">
        <v>738</v>
      </c>
      <c r="C273" s="172" t="s">
        <v>543</v>
      </c>
      <c r="D273" s="173" t="s">
        <v>544</v>
      </c>
      <c r="E273" s="174" t="s">
        <v>571</v>
      </c>
      <c r="F273" s="279" t="s">
        <v>545</v>
      </c>
      <c r="G273" s="174" t="s">
        <v>572</v>
      </c>
      <c r="H273" s="173" t="s">
        <v>548</v>
      </c>
      <c r="I273" s="173" t="s">
        <v>539</v>
      </c>
      <c r="J273" s="278">
        <v>1</v>
      </c>
      <c r="K273" s="184">
        <v>41263</v>
      </c>
      <c r="L273" s="184">
        <v>41263</v>
      </c>
      <c r="M273" s="185">
        <v>5572.22</v>
      </c>
      <c r="N273" s="186">
        <v>167.17</v>
      </c>
      <c r="O273" s="187">
        <v>40</v>
      </c>
      <c r="P273" s="185"/>
      <c r="Q273" s="185">
        <f t="shared" si="17"/>
        <v>40</v>
      </c>
      <c r="R273" s="185">
        <f>IF(基本信息!$C$4&lt;&gt;"B","",Q273-N273)</f>
        <v>-127.17</v>
      </c>
      <c r="S273" s="194">
        <f>IF(基本信息!$C$4&lt;&gt;"B","",IF(N273=0,0,ROUND(R273/ABS(N273),4)))</f>
        <v>-0.7607</v>
      </c>
      <c r="T273" s="195"/>
      <c r="U273" s="152" t="s">
        <v>541</v>
      </c>
    </row>
    <row r="274" ht="21" customHeight="1" spans="1:22">
      <c r="A274" s="170">
        <f t="shared" si="16"/>
        <v>270</v>
      </c>
      <c r="B274" s="171" t="s">
        <v>739</v>
      </c>
      <c r="C274" s="172" t="s">
        <v>543</v>
      </c>
      <c r="D274" s="173" t="s">
        <v>544</v>
      </c>
      <c r="E274" s="174" t="s">
        <v>535</v>
      </c>
      <c r="F274" s="279" t="s">
        <v>545</v>
      </c>
      <c r="G274" s="174" t="s">
        <v>735</v>
      </c>
      <c r="H274" s="173" t="s">
        <v>538</v>
      </c>
      <c r="I274" s="173" t="s">
        <v>539</v>
      </c>
      <c r="J274" s="278">
        <v>1</v>
      </c>
      <c r="K274" s="184">
        <v>41263</v>
      </c>
      <c r="L274" s="184">
        <v>41263</v>
      </c>
      <c r="M274" s="185">
        <v>5572.22</v>
      </c>
      <c r="N274" s="186">
        <v>167.17</v>
      </c>
      <c r="O274" s="187">
        <v>330</v>
      </c>
      <c r="P274" s="185"/>
      <c r="Q274" s="185">
        <f t="shared" si="17"/>
        <v>330</v>
      </c>
      <c r="R274" s="185">
        <f>IF(基本信息!$C$4&lt;&gt;"B","",Q274-N274)</f>
        <v>162.83</v>
      </c>
      <c r="S274" s="194">
        <f>IF(基本信息!$C$4&lt;&gt;"B","",IF(N274=0,0,ROUND(R274/ABS(N274),4)))</f>
        <v>0.974</v>
      </c>
      <c r="T274" s="195"/>
      <c r="U274" s="152" t="s">
        <v>541</v>
      </c>
      <c r="V274" s="152">
        <v>4</v>
      </c>
    </row>
    <row r="275" ht="21" customHeight="1" spans="1:22">
      <c r="A275" s="170">
        <f t="shared" si="16"/>
        <v>271</v>
      </c>
      <c r="B275" s="171" t="s">
        <v>740</v>
      </c>
      <c r="C275" s="172" t="s">
        <v>543</v>
      </c>
      <c r="D275" s="173" t="s">
        <v>544</v>
      </c>
      <c r="E275" s="174" t="s">
        <v>535</v>
      </c>
      <c r="F275" s="279" t="s">
        <v>545</v>
      </c>
      <c r="G275" s="174" t="s">
        <v>735</v>
      </c>
      <c r="H275" s="173" t="s">
        <v>538</v>
      </c>
      <c r="I275" s="173" t="s">
        <v>539</v>
      </c>
      <c r="J275" s="278">
        <v>1</v>
      </c>
      <c r="K275" s="184">
        <v>41263</v>
      </c>
      <c r="L275" s="184">
        <v>41263</v>
      </c>
      <c r="M275" s="185">
        <v>5837.34</v>
      </c>
      <c r="N275" s="186">
        <v>175.12</v>
      </c>
      <c r="O275" s="187">
        <v>330</v>
      </c>
      <c r="P275" s="185"/>
      <c r="Q275" s="185">
        <f t="shared" si="17"/>
        <v>330</v>
      </c>
      <c r="R275" s="185">
        <f>IF(基本信息!$C$4&lt;&gt;"B","",Q275-N275)</f>
        <v>154.88</v>
      </c>
      <c r="S275" s="194">
        <f>IF(基本信息!$C$4&lt;&gt;"B","",IF(N275=0,0,ROUND(R275/ABS(N275),4)))</f>
        <v>0.8844</v>
      </c>
      <c r="T275" s="195"/>
      <c r="U275" s="152" t="s">
        <v>541</v>
      </c>
      <c r="V275" s="152">
        <v>4</v>
      </c>
    </row>
    <row r="276" ht="21" customHeight="1" spans="1:21">
      <c r="A276" s="170">
        <f t="shared" si="16"/>
        <v>272</v>
      </c>
      <c r="B276" s="171" t="s">
        <v>741</v>
      </c>
      <c r="C276" s="172" t="s">
        <v>543</v>
      </c>
      <c r="D276" s="173" t="s">
        <v>544</v>
      </c>
      <c r="E276" s="174" t="s">
        <v>571</v>
      </c>
      <c r="F276" s="279" t="s">
        <v>545</v>
      </c>
      <c r="G276" s="174" t="s">
        <v>572</v>
      </c>
      <c r="H276" s="173" t="s">
        <v>548</v>
      </c>
      <c r="I276" s="173" t="s">
        <v>539</v>
      </c>
      <c r="J276" s="278">
        <v>1</v>
      </c>
      <c r="K276" s="184">
        <v>41263</v>
      </c>
      <c r="L276" s="184">
        <v>41263</v>
      </c>
      <c r="M276" s="185">
        <v>5572.22</v>
      </c>
      <c r="N276" s="186">
        <v>167.17</v>
      </c>
      <c r="O276" s="187">
        <v>40</v>
      </c>
      <c r="P276" s="185"/>
      <c r="Q276" s="185">
        <f t="shared" si="17"/>
        <v>40</v>
      </c>
      <c r="R276" s="185">
        <f>IF(基本信息!$C$4&lt;&gt;"B","",Q276-N276)</f>
        <v>-127.17</v>
      </c>
      <c r="S276" s="194">
        <f>IF(基本信息!$C$4&lt;&gt;"B","",IF(N276=0,0,ROUND(R276/ABS(N276),4)))</f>
        <v>-0.7607</v>
      </c>
      <c r="T276" s="195"/>
      <c r="U276" s="152" t="s">
        <v>541</v>
      </c>
    </row>
    <row r="277" ht="21" customHeight="1" spans="1:22">
      <c r="A277" s="170">
        <f t="shared" si="16"/>
        <v>273</v>
      </c>
      <c r="B277" s="171" t="s">
        <v>742</v>
      </c>
      <c r="C277" s="172" t="s">
        <v>543</v>
      </c>
      <c r="D277" s="173" t="s">
        <v>544</v>
      </c>
      <c r="E277" s="174" t="s">
        <v>535</v>
      </c>
      <c r="F277" s="279" t="s">
        <v>545</v>
      </c>
      <c r="G277" s="174" t="s">
        <v>735</v>
      </c>
      <c r="H277" s="173" t="s">
        <v>538</v>
      </c>
      <c r="I277" s="173" t="s">
        <v>539</v>
      </c>
      <c r="J277" s="278">
        <v>1</v>
      </c>
      <c r="K277" s="184">
        <v>41263</v>
      </c>
      <c r="L277" s="184">
        <v>41263</v>
      </c>
      <c r="M277" s="185">
        <v>5837.34</v>
      </c>
      <c r="N277" s="186">
        <v>175.12</v>
      </c>
      <c r="O277" s="187">
        <v>330</v>
      </c>
      <c r="P277" s="185"/>
      <c r="Q277" s="185">
        <f t="shared" si="17"/>
        <v>330</v>
      </c>
      <c r="R277" s="185">
        <f>IF(基本信息!$C$4&lt;&gt;"B","",Q277-N277)</f>
        <v>154.88</v>
      </c>
      <c r="S277" s="194">
        <f>IF(基本信息!$C$4&lt;&gt;"B","",IF(N277=0,0,ROUND(R277/ABS(N277),4)))</f>
        <v>0.8844</v>
      </c>
      <c r="T277" s="195"/>
      <c r="U277" s="152" t="s">
        <v>541</v>
      </c>
      <c r="V277" s="152">
        <v>4</v>
      </c>
    </row>
    <row r="278" ht="21" customHeight="1" spans="1:22">
      <c r="A278" s="170">
        <f t="shared" si="16"/>
        <v>274</v>
      </c>
      <c r="B278" s="171" t="s">
        <v>743</v>
      </c>
      <c r="C278" s="172" t="s">
        <v>543</v>
      </c>
      <c r="D278" s="173" t="s">
        <v>544</v>
      </c>
      <c r="E278" s="174" t="s">
        <v>535</v>
      </c>
      <c r="F278" s="279" t="s">
        <v>545</v>
      </c>
      <c r="G278" s="174" t="s">
        <v>735</v>
      </c>
      <c r="H278" s="173" t="s">
        <v>538</v>
      </c>
      <c r="I278" s="173" t="s">
        <v>539</v>
      </c>
      <c r="J278" s="278">
        <v>1</v>
      </c>
      <c r="K278" s="184">
        <v>41263</v>
      </c>
      <c r="L278" s="184">
        <v>41263</v>
      </c>
      <c r="M278" s="185">
        <v>5572.22</v>
      </c>
      <c r="N278" s="186">
        <v>167.17</v>
      </c>
      <c r="O278" s="187">
        <v>330</v>
      </c>
      <c r="P278" s="185"/>
      <c r="Q278" s="185">
        <f t="shared" si="17"/>
        <v>330</v>
      </c>
      <c r="R278" s="185">
        <f>IF(基本信息!$C$4&lt;&gt;"B","",Q278-N278)</f>
        <v>162.83</v>
      </c>
      <c r="S278" s="194">
        <f>IF(基本信息!$C$4&lt;&gt;"B","",IF(N278=0,0,ROUND(R278/ABS(N278),4)))</f>
        <v>0.974</v>
      </c>
      <c r="T278" s="195"/>
      <c r="U278" s="152" t="s">
        <v>541</v>
      </c>
      <c r="V278" s="152">
        <v>4</v>
      </c>
    </row>
    <row r="279" ht="21" customHeight="1" spans="1:22">
      <c r="A279" s="170">
        <f t="shared" si="16"/>
        <v>275</v>
      </c>
      <c r="B279" s="171" t="s">
        <v>744</v>
      </c>
      <c r="C279" s="172" t="s">
        <v>543</v>
      </c>
      <c r="D279" s="173" t="s">
        <v>544</v>
      </c>
      <c r="E279" s="174" t="s">
        <v>535</v>
      </c>
      <c r="F279" s="279" t="s">
        <v>545</v>
      </c>
      <c r="G279" s="174" t="s">
        <v>735</v>
      </c>
      <c r="H279" s="173" t="s">
        <v>538</v>
      </c>
      <c r="I279" s="173" t="s">
        <v>539</v>
      </c>
      <c r="J279" s="278">
        <v>1</v>
      </c>
      <c r="K279" s="184">
        <v>41263</v>
      </c>
      <c r="L279" s="184">
        <v>41263</v>
      </c>
      <c r="M279" s="185">
        <v>5572.22</v>
      </c>
      <c r="N279" s="186">
        <v>167.17</v>
      </c>
      <c r="O279" s="187">
        <v>330</v>
      </c>
      <c r="P279" s="185"/>
      <c r="Q279" s="185">
        <f t="shared" si="17"/>
        <v>330</v>
      </c>
      <c r="R279" s="185">
        <f>IF(基本信息!$C$4&lt;&gt;"B","",Q279-N279)</f>
        <v>162.83</v>
      </c>
      <c r="S279" s="194">
        <f>IF(基本信息!$C$4&lt;&gt;"B","",IF(N279=0,0,ROUND(R279/ABS(N279),4)))</f>
        <v>0.974</v>
      </c>
      <c r="T279" s="195"/>
      <c r="U279" s="152" t="s">
        <v>541</v>
      </c>
      <c r="V279" s="152">
        <v>4</v>
      </c>
    </row>
    <row r="280" ht="21" customHeight="1" spans="1:21">
      <c r="A280" s="170">
        <f t="shared" si="16"/>
        <v>276</v>
      </c>
      <c r="B280" s="171" t="s">
        <v>745</v>
      </c>
      <c r="C280" s="172" t="s">
        <v>543</v>
      </c>
      <c r="D280" s="173" t="s">
        <v>544</v>
      </c>
      <c r="E280" s="174" t="s">
        <v>571</v>
      </c>
      <c r="F280" s="279" t="s">
        <v>545</v>
      </c>
      <c r="G280" s="174" t="s">
        <v>572</v>
      </c>
      <c r="H280" s="173" t="s">
        <v>548</v>
      </c>
      <c r="I280" s="173" t="s">
        <v>539</v>
      </c>
      <c r="J280" s="278">
        <v>1</v>
      </c>
      <c r="K280" s="184">
        <v>41263</v>
      </c>
      <c r="L280" s="184">
        <v>41263</v>
      </c>
      <c r="M280" s="185">
        <v>5837.34</v>
      </c>
      <c r="N280" s="186">
        <v>175.12</v>
      </c>
      <c r="O280" s="187">
        <v>40</v>
      </c>
      <c r="P280" s="185"/>
      <c r="Q280" s="185">
        <f t="shared" si="17"/>
        <v>40</v>
      </c>
      <c r="R280" s="185">
        <f>IF(基本信息!$C$4&lt;&gt;"B","",Q280-N280)</f>
        <v>-135.12</v>
      </c>
      <c r="S280" s="194">
        <f>IF(基本信息!$C$4&lt;&gt;"B","",IF(N280=0,0,ROUND(R280/ABS(N280),4)))</f>
        <v>-0.7716</v>
      </c>
      <c r="T280" s="195"/>
      <c r="U280" s="152" t="s">
        <v>541</v>
      </c>
    </row>
    <row r="281" ht="21" customHeight="1" spans="1:21">
      <c r="A281" s="170">
        <f t="shared" ref="A281:A344" si="18">A280+1</f>
        <v>277</v>
      </c>
      <c r="B281" s="171" t="s">
        <v>746</v>
      </c>
      <c r="C281" s="172" t="s">
        <v>543</v>
      </c>
      <c r="D281" s="173" t="s">
        <v>544</v>
      </c>
      <c r="E281" s="174" t="s">
        <v>571</v>
      </c>
      <c r="F281" s="279" t="s">
        <v>545</v>
      </c>
      <c r="G281" s="174" t="s">
        <v>572</v>
      </c>
      <c r="H281" s="173" t="s">
        <v>548</v>
      </c>
      <c r="I281" s="173" t="s">
        <v>539</v>
      </c>
      <c r="J281" s="278">
        <v>1</v>
      </c>
      <c r="K281" s="184">
        <v>41263</v>
      </c>
      <c r="L281" s="184">
        <v>41263</v>
      </c>
      <c r="M281" s="185">
        <v>5837.34</v>
      </c>
      <c r="N281" s="186">
        <v>175.12</v>
      </c>
      <c r="O281" s="187">
        <v>40</v>
      </c>
      <c r="P281" s="185"/>
      <c r="Q281" s="185">
        <f t="shared" si="17"/>
        <v>40</v>
      </c>
      <c r="R281" s="185">
        <f>IF(基本信息!$C$4&lt;&gt;"B","",Q281-N281)</f>
        <v>-135.12</v>
      </c>
      <c r="S281" s="194">
        <f>IF(基本信息!$C$4&lt;&gt;"B","",IF(N281=0,0,ROUND(R281/ABS(N281),4)))</f>
        <v>-0.7716</v>
      </c>
      <c r="T281" s="195"/>
      <c r="U281" s="152" t="s">
        <v>541</v>
      </c>
    </row>
    <row r="282" ht="21" customHeight="1" spans="1:21">
      <c r="A282" s="170">
        <f t="shared" si="18"/>
        <v>278</v>
      </c>
      <c r="B282" s="171" t="s">
        <v>747</v>
      </c>
      <c r="C282" s="172" t="s">
        <v>543</v>
      </c>
      <c r="D282" s="173" t="s">
        <v>544</v>
      </c>
      <c r="E282" s="174" t="s">
        <v>571</v>
      </c>
      <c r="F282" s="279" t="s">
        <v>545</v>
      </c>
      <c r="G282" s="174" t="s">
        <v>572</v>
      </c>
      <c r="H282" s="173" t="s">
        <v>548</v>
      </c>
      <c r="I282" s="173" t="s">
        <v>539</v>
      </c>
      <c r="J282" s="278">
        <v>1</v>
      </c>
      <c r="K282" s="184">
        <v>41263</v>
      </c>
      <c r="L282" s="184">
        <v>41263</v>
      </c>
      <c r="M282" s="185">
        <v>5837.34</v>
      </c>
      <c r="N282" s="186">
        <v>175.12</v>
      </c>
      <c r="O282" s="187">
        <v>40</v>
      </c>
      <c r="P282" s="185"/>
      <c r="Q282" s="185">
        <f t="shared" si="17"/>
        <v>40</v>
      </c>
      <c r="R282" s="185">
        <f>IF(基本信息!$C$4&lt;&gt;"B","",Q282-N282)</f>
        <v>-135.12</v>
      </c>
      <c r="S282" s="194">
        <f>IF(基本信息!$C$4&lt;&gt;"B","",IF(N282=0,0,ROUND(R282/ABS(N282),4)))</f>
        <v>-0.7716</v>
      </c>
      <c r="T282" s="195"/>
      <c r="U282" s="152" t="s">
        <v>541</v>
      </c>
    </row>
    <row r="283" ht="21" customHeight="1" spans="1:21">
      <c r="A283" s="170">
        <f t="shared" si="18"/>
        <v>279</v>
      </c>
      <c r="B283" s="171" t="s">
        <v>748</v>
      </c>
      <c r="C283" s="172" t="s">
        <v>543</v>
      </c>
      <c r="D283" s="173" t="s">
        <v>544</v>
      </c>
      <c r="E283" s="174" t="s">
        <v>571</v>
      </c>
      <c r="F283" s="279" t="s">
        <v>545</v>
      </c>
      <c r="G283" s="174" t="s">
        <v>572</v>
      </c>
      <c r="H283" s="173" t="s">
        <v>548</v>
      </c>
      <c r="I283" s="173" t="s">
        <v>539</v>
      </c>
      <c r="J283" s="278">
        <v>1</v>
      </c>
      <c r="K283" s="184">
        <v>41263</v>
      </c>
      <c r="L283" s="184">
        <v>41263</v>
      </c>
      <c r="M283" s="185">
        <v>5825.79</v>
      </c>
      <c r="N283" s="186">
        <v>174.77</v>
      </c>
      <c r="O283" s="187">
        <v>40</v>
      </c>
      <c r="P283" s="185"/>
      <c r="Q283" s="185">
        <f t="shared" si="17"/>
        <v>40</v>
      </c>
      <c r="R283" s="185">
        <f>IF(基本信息!$C$4&lt;&gt;"B","",Q283-N283)</f>
        <v>-134.77</v>
      </c>
      <c r="S283" s="194">
        <f>IF(基本信息!$C$4&lt;&gt;"B","",IF(N283=0,0,ROUND(R283/ABS(N283),4)))</f>
        <v>-0.7711</v>
      </c>
      <c r="T283" s="195"/>
      <c r="U283" s="152" t="s">
        <v>541</v>
      </c>
    </row>
    <row r="284" ht="21" customHeight="1" spans="1:21">
      <c r="A284" s="170">
        <f t="shared" si="18"/>
        <v>280</v>
      </c>
      <c r="B284" s="171" t="s">
        <v>749</v>
      </c>
      <c r="C284" s="172" t="s">
        <v>543</v>
      </c>
      <c r="D284" s="173" t="s">
        <v>544</v>
      </c>
      <c r="E284" s="174" t="s">
        <v>571</v>
      </c>
      <c r="F284" s="279" t="s">
        <v>545</v>
      </c>
      <c r="G284" s="174" t="s">
        <v>572</v>
      </c>
      <c r="H284" s="173" t="s">
        <v>548</v>
      </c>
      <c r="I284" s="173" t="s">
        <v>539</v>
      </c>
      <c r="J284" s="278">
        <v>1</v>
      </c>
      <c r="K284" s="184">
        <v>41263</v>
      </c>
      <c r="L284" s="184">
        <v>41263</v>
      </c>
      <c r="M284" s="185">
        <v>5825.79</v>
      </c>
      <c r="N284" s="186">
        <v>174.77</v>
      </c>
      <c r="O284" s="187">
        <v>40</v>
      </c>
      <c r="P284" s="185"/>
      <c r="Q284" s="185">
        <f t="shared" si="17"/>
        <v>40</v>
      </c>
      <c r="R284" s="185">
        <f>IF(基本信息!$C$4&lt;&gt;"B","",Q284-N284)</f>
        <v>-134.77</v>
      </c>
      <c r="S284" s="194">
        <f>IF(基本信息!$C$4&lt;&gt;"B","",IF(N284=0,0,ROUND(R284/ABS(N284),4)))</f>
        <v>-0.7711</v>
      </c>
      <c r="T284" s="195"/>
      <c r="U284" s="152" t="s">
        <v>541</v>
      </c>
    </row>
    <row r="285" ht="21" customHeight="1" spans="1:21">
      <c r="A285" s="170">
        <f t="shared" si="18"/>
        <v>281</v>
      </c>
      <c r="B285" s="171" t="s">
        <v>750</v>
      </c>
      <c r="C285" s="172" t="s">
        <v>543</v>
      </c>
      <c r="D285" s="173" t="s">
        <v>544</v>
      </c>
      <c r="E285" s="174" t="s">
        <v>571</v>
      </c>
      <c r="F285" s="279" t="s">
        <v>545</v>
      </c>
      <c r="G285" s="174" t="s">
        <v>572</v>
      </c>
      <c r="H285" s="173" t="s">
        <v>548</v>
      </c>
      <c r="I285" s="173" t="s">
        <v>539</v>
      </c>
      <c r="J285" s="278">
        <v>1</v>
      </c>
      <c r="K285" s="184">
        <v>41263</v>
      </c>
      <c r="L285" s="184">
        <v>41263</v>
      </c>
      <c r="M285" s="185">
        <v>5837.34</v>
      </c>
      <c r="N285" s="186">
        <v>175.12</v>
      </c>
      <c r="O285" s="187">
        <v>40</v>
      </c>
      <c r="P285" s="185"/>
      <c r="Q285" s="185">
        <f t="shared" si="17"/>
        <v>40</v>
      </c>
      <c r="R285" s="185">
        <f>IF(基本信息!$C$4&lt;&gt;"B","",Q285-N285)</f>
        <v>-135.12</v>
      </c>
      <c r="S285" s="194">
        <f>IF(基本信息!$C$4&lt;&gt;"B","",IF(N285=0,0,ROUND(R285/ABS(N285),4)))</f>
        <v>-0.7716</v>
      </c>
      <c r="T285" s="195"/>
      <c r="U285" s="152" t="s">
        <v>541</v>
      </c>
    </row>
    <row r="286" ht="21" customHeight="1" spans="1:21">
      <c r="A286" s="170">
        <f t="shared" si="18"/>
        <v>282</v>
      </c>
      <c r="B286" s="171" t="s">
        <v>751</v>
      </c>
      <c r="C286" s="172" t="s">
        <v>543</v>
      </c>
      <c r="D286" s="173" t="s">
        <v>544</v>
      </c>
      <c r="E286" s="174" t="s">
        <v>571</v>
      </c>
      <c r="F286" s="279" t="s">
        <v>545</v>
      </c>
      <c r="G286" s="174" t="s">
        <v>572</v>
      </c>
      <c r="H286" s="173" t="s">
        <v>548</v>
      </c>
      <c r="I286" s="173" t="s">
        <v>539</v>
      </c>
      <c r="J286" s="278">
        <v>1</v>
      </c>
      <c r="K286" s="184">
        <v>41263</v>
      </c>
      <c r="L286" s="184">
        <v>41263</v>
      </c>
      <c r="M286" s="185">
        <v>5837.34</v>
      </c>
      <c r="N286" s="186">
        <v>175.12</v>
      </c>
      <c r="O286" s="187">
        <v>40</v>
      </c>
      <c r="P286" s="185"/>
      <c r="Q286" s="185">
        <f t="shared" si="17"/>
        <v>40</v>
      </c>
      <c r="R286" s="185">
        <f>IF(基本信息!$C$4&lt;&gt;"B","",Q286-N286)</f>
        <v>-135.12</v>
      </c>
      <c r="S286" s="194">
        <f>IF(基本信息!$C$4&lt;&gt;"B","",IF(N286=0,0,ROUND(R286/ABS(N286),4)))</f>
        <v>-0.7716</v>
      </c>
      <c r="T286" s="195"/>
      <c r="U286" s="152" t="s">
        <v>541</v>
      </c>
    </row>
    <row r="287" ht="21" customHeight="1" spans="1:21">
      <c r="A287" s="170">
        <f t="shared" si="18"/>
        <v>283</v>
      </c>
      <c r="B287" s="171" t="s">
        <v>752</v>
      </c>
      <c r="C287" s="172" t="s">
        <v>543</v>
      </c>
      <c r="D287" s="173" t="s">
        <v>544</v>
      </c>
      <c r="E287" s="174" t="s">
        <v>571</v>
      </c>
      <c r="F287" s="279" t="s">
        <v>545</v>
      </c>
      <c r="G287" s="174" t="s">
        <v>572</v>
      </c>
      <c r="H287" s="173" t="s">
        <v>548</v>
      </c>
      <c r="I287" s="173" t="s">
        <v>539</v>
      </c>
      <c r="J287" s="278">
        <v>1</v>
      </c>
      <c r="K287" s="184">
        <v>41263</v>
      </c>
      <c r="L287" s="184">
        <v>41263</v>
      </c>
      <c r="M287" s="185">
        <v>5572.22</v>
      </c>
      <c r="N287" s="186">
        <v>167.17</v>
      </c>
      <c r="O287" s="187">
        <v>40</v>
      </c>
      <c r="P287" s="185"/>
      <c r="Q287" s="185">
        <f t="shared" si="17"/>
        <v>40</v>
      </c>
      <c r="R287" s="185">
        <f>IF(基本信息!$C$4&lt;&gt;"B","",Q287-N287)</f>
        <v>-127.17</v>
      </c>
      <c r="S287" s="194">
        <f>IF(基本信息!$C$4&lt;&gt;"B","",IF(N287=0,0,ROUND(R287/ABS(N287),4)))</f>
        <v>-0.7607</v>
      </c>
      <c r="T287" s="195"/>
      <c r="U287" s="152" t="s">
        <v>541</v>
      </c>
    </row>
    <row r="288" ht="21" customHeight="1" spans="1:22">
      <c r="A288" s="170">
        <f t="shared" si="18"/>
        <v>284</v>
      </c>
      <c r="B288" s="171" t="s">
        <v>753</v>
      </c>
      <c r="C288" s="172" t="s">
        <v>543</v>
      </c>
      <c r="D288" s="173" t="s">
        <v>544</v>
      </c>
      <c r="E288" s="174" t="s">
        <v>535</v>
      </c>
      <c r="F288" s="279" t="s">
        <v>545</v>
      </c>
      <c r="G288" s="174" t="s">
        <v>735</v>
      </c>
      <c r="H288" s="173" t="s">
        <v>538</v>
      </c>
      <c r="I288" s="173" t="s">
        <v>539</v>
      </c>
      <c r="J288" s="278">
        <v>1</v>
      </c>
      <c r="K288" s="184">
        <v>41263</v>
      </c>
      <c r="L288" s="184">
        <v>41263</v>
      </c>
      <c r="M288" s="185">
        <v>5572.22</v>
      </c>
      <c r="N288" s="186">
        <v>167.17</v>
      </c>
      <c r="O288" s="187">
        <v>330</v>
      </c>
      <c r="P288" s="185"/>
      <c r="Q288" s="185">
        <f t="shared" si="17"/>
        <v>330</v>
      </c>
      <c r="R288" s="185">
        <f>IF(基本信息!$C$4&lt;&gt;"B","",Q288-N288)</f>
        <v>162.83</v>
      </c>
      <c r="S288" s="194">
        <f>IF(基本信息!$C$4&lt;&gt;"B","",IF(N288=0,0,ROUND(R288/ABS(N288),4)))</f>
        <v>0.974</v>
      </c>
      <c r="T288" s="195"/>
      <c r="U288" s="152" t="s">
        <v>541</v>
      </c>
      <c r="V288" s="152">
        <v>4</v>
      </c>
    </row>
    <row r="289" ht="21" customHeight="1" spans="1:22">
      <c r="A289" s="170">
        <f t="shared" si="18"/>
        <v>285</v>
      </c>
      <c r="B289" s="171" t="s">
        <v>754</v>
      </c>
      <c r="C289" s="172" t="s">
        <v>543</v>
      </c>
      <c r="D289" s="173" t="s">
        <v>544</v>
      </c>
      <c r="E289" s="174" t="s">
        <v>535</v>
      </c>
      <c r="F289" s="279" t="s">
        <v>545</v>
      </c>
      <c r="G289" s="174" t="s">
        <v>735</v>
      </c>
      <c r="H289" s="173" t="s">
        <v>538</v>
      </c>
      <c r="I289" s="173" t="s">
        <v>539</v>
      </c>
      <c r="J289" s="278">
        <v>1</v>
      </c>
      <c r="K289" s="184">
        <v>41263</v>
      </c>
      <c r="L289" s="184">
        <v>41263</v>
      </c>
      <c r="M289" s="185">
        <v>5572.22</v>
      </c>
      <c r="N289" s="186">
        <v>167.17</v>
      </c>
      <c r="O289" s="187">
        <v>330</v>
      </c>
      <c r="P289" s="185"/>
      <c r="Q289" s="185">
        <f t="shared" si="17"/>
        <v>330</v>
      </c>
      <c r="R289" s="185">
        <f>IF(基本信息!$C$4&lt;&gt;"B","",Q289-N289)</f>
        <v>162.83</v>
      </c>
      <c r="S289" s="194">
        <f>IF(基本信息!$C$4&lt;&gt;"B","",IF(N289=0,0,ROUND(R289/ABS(N289),4)))</f>
        <v>0.974</v>
      </c>
      <c r="T289" s="195"/>
      <c r="U289" s="152" t="s">
        <v>541</v>
      </c>
      <c r="V289" s="152">
        <v>4</v>
      </c>
    </row>
    <row r="290" ht="21" customHeight="1" spans="1:21">
      <c r="A290" s="170">
        <f t="shared" si="18"/>
        <v>286</v>
      </c>
      <c r="B290" s="171" t="s">
        <v>755</v>
      </c>
      <c r="C290" s="172" t="s">
        <v>543</v>
      </c>
      <c r="D290" s="173" t="s">
        <v>544</v>
      </c>
      <c r="E290" s="174" t="s">
        <v>571</v>
      </c>
      <c r="F290" s="279" t="s">
        <v>545</v>
      </c>
      <c r="G290" s="174" t="s">
        <v>572</v>
      </c>
      <c r="H290" s="173" t="s">
        <v>548</v>
      </c>
      <c r="I290" s="173" t="s">
        <v>539</v>
      </c>
      <c r="J290" s="278">
        <v>1</v>
      </c>
      <c r="K290" s="184">
        <v>41263</v>
      </c>
      <c r="L290" s="184">
        <v>41263</v>
      </c>
      <c r="M290" s="185">
        <v>5837.34</v>
      </c>
      <c r="N290" s="186">
        <v>175.12</v>
      </c>
      <c r="O290" s="187">
        <v>40</v>
      </c>
      <c r="P290" s="185"/>
      <c r="Q290" s="185">
        <f t="shared" si="17"/>
        <v>40</v>
      </c>
      <c r="R290" s="185">
        <f>IF(基本信息!$C$4&lt;&gt;"B","",Q290-N290)</f>
        <v>-135.12</v>
      </c>
      <c r="S290" s="194">
        <f>IF(基本信息!$C$4&lt;&gt;"B","",IF(N290=0,0,ROUND(R290/ABS(N290),4)))</f>
        <v>-0.7716</v>
      </c>
      <c r="T290" s="195"/>
      <c r="U290" s="152" t="s">
        <v>541</v>
      </c>
    </row>
    <row r="291" ht="21" customHeight="1" spans="1:21">
      <c r="A291" s="170">
        <f t="shared" si="18"/>
        <v>287</v>
      </c>
      <c r="B291" s="171" t="s">
        <v>756</v>
      </c>
      <c r="C291" s="172" t="s">
        <v>543</v>
      </c>
      <c r="D291" s="173" t="s">
        <v>544</v>
      </c>
      <c r="E291" s="174" t="s">
        <v>571</v>
      </c>
      <c r="F291" s="279" t="s">
        <v>545</v>
      </c>
      <c r="G291" s="174" t="s">
        <v>572</v>
      </c>
      <c r="H291" s="173" t="s">
        <v>548</v>
      </c>
      <c r="I291" s="173" t="s">
        <v>539</v>
      </c>
      <c r="J291" s="278">
        <v>1</v>
      </c>
      <c r="K291" s="184">
        <v>41263</v>
      </c>
      <c r="L291" s="184">
        <v>41263</v>
      </c>
      <c r="M291" s="185">
        <v>5837.34</v>
      </c>
      <c r="N291" s="186">
        <v>175.12</v>
      </c>
      <c r="O291" s="187">
        <v>40</v>
      </c>
      <c r="P291" s="185"/>
      <c r="Q291" s="185">
        <f t="shared" si="17"/>
        <v>40</v>
      </c>
      <c r="R291" s="185">
        <f>IF(基本信息!$C$4&lt;&gt;"B","",Q291-N291)</f>
        <v>-135.12</v>
      </c>
      <c r="S291" s="194">
        <f>IF(基本信息!$C$4&lt;&gt;"B","",IF(N291=0,0,ROUND(R291/ABS(N291),4)))</f>
        <v>-0.7716</v>
      </c>
      <c r="T291" s="195"/>
      <c r="U291" s="152" t="s">
        <v>541</v>
      </c>
    </row>
    <row r="292" ht="21" customHeight="1" spans="1:21">
      <c r="A292" s="170">
        <f t="shared" si="18"/>
        <v>288</v>
      </c>
      <c r="B292" s="171" t="s">
        <v>757</v>
      </c>
      <c r="C292" s="172" t="s">
        <v>543</v>
      </c>
      <c r="D292" s="173" t="s">
        <v>544</v>
      </c>
      <c r="E292" s="174" t="s">
        <v>571</v>
      </c>
      <c r="F292" s="279" t="s">
        <v>545</v>
      </c>
      <c r="G292" s="174" t="s">
        <v>572</v>
      </c>
      <c r="H292" s="173" t="s">
        <v>548</v>
      </c>
      <c r="I292" s="173" t="s">
        <v>539</v>
      </c>
      <c r="J292" s="278">
        <v>1</v>
      </c>
      <c r="K292" s="184">
        <v>41263</v>
      </c>
      <c r="L292" s="184">
        <v>41263</v>
      </c>
      <c r="M292" s="185">
        <v>5837.34</v>
      </c>
      <c r="N292" s="186">
        <v>175.12</v>
      </c>
      <c r="O292" s="187">
        <v>40</v>
      </c>
      <c r="P292" s="185"/>
      <c r="Q292" s="185">
        <f t="shared" si="17"/>
        <v>40</v>
      </c>
      <c r="R292" s="185">
        <f>IF(基本信息!$C$4&lt;&gt;"B","",Q292-N292)</f>
        <v>-135.12</v>
      </c>
      <c r="S292" s="194">
        <f>IF(基本信息!$C$4&lt;&gt;"B","",IF(N292=0,0,ROUND(R292/ABS(N292),4)))</f>
        <v>-0.7716</v>
      </c>
      <c r="T292" s="195"/>
      <c r="U292" s="152" t="s">
        <v>541</v>
      </c>
    </row>
    <row r="293" ht="21" customHeight="1" spans="1:22">
      <c r="A293" s="170">
        <f t="shared" si="18"/>
        <v>289</v>
      </c>
      <c r="B293" s="171" t="s">
        <v>758</v>
      </c>
      <c r="C293" s="172" t="s">
        <v>543</v>
      </c>
      <c r="D293" s="173" t="s">
        <v>544</v>
      </c>
      <c r="E293" s="174" t="s">
        <v>535</v>
      </c>
      <c r="F293" s="279" t="s">
        <v>545</v>
      </c>
      <c r="G293" s="174" t="s">
        <v>735</v>
      </c>
      <c r="H293" s="173" t="s">
        <v>538</v>
      </c>
      <c r="I293" s="173" t="s">
        <v>539</v>
      </c>
      <c r="J293" s="278">
        <v>1</v>
      </c>
      <c r="K293" s="184">
        <v>41263</v>
      </c>
      <c r="L293" s="184">
        <v>41263</v>
      </c>
      <c r="M293" s="185">
        <v>5837.34</v>
      </c>
      <c r="N293" s="186">
        <v>175.12</v>
      </c>
      <c r="O293" s="187">
        <v>330</v>
      </c>
      <c r="P293" s="185"/>
      <c r="Q293" s="185">
        <f t="shared" si="17"/>
        <v>330</v>
      </c>
      <c r="R293" s="185">
        <f>IF(基本信息!$C$4&lt;&gt;"B","",Q293-N293)</f>
        <v>154.88</v>
      </c>
      <c r="S293" s="194">
        <f>IF(基本信息!$C$4&lt;&gt;"B","",IF(N293=0,0,ROUND(R293/ABS(N293),4)))</f>
        <v>0.8844</v>
      </c>
      <c r="T293" s="195"/>
      <c r="U293" s="152" t="s">
        <v>541</v>
      </c>
      <c r="V293" s="152">
        <v>4</v>
      </c>
    </row>
    <row r="294" ht="21" customHeight="1" spans="1:22">
      <c r="A294" s="170">
        <f t="shared" si="18"/>
        <v>290</v>
      </c>
      <c r="B294" s="171" t="s">
        <v>759</v>
      </c>
      <c r="C294" s="172" t="s">
        <v>543</v>
      </c>
      <c r="D294" s="173" t="s">
        <v>544</v>
      </c>
      <c r="E294" s="174" t="s">
        <v>535</v>
      </c>
      <c r="F294" s="279" t="s">
        <v>545</v>
      </c>
      <c r="G294" s="174" t="s">
        <v>735</v>
      </c>
      <c r="H294" s="173" t="s">
        <v>538</v>
      </c>
      <c r="I294" s="173" t="s">
        <v>539</v>
      </c>
      <c r="J294" s="278">
        <v>1</v>
      </c>
      <c r="K294" s="184">
        <v>41263</v>
      </c>
      <c r="L294" s="184">
        <v>41263</v>
      </c>
      <c r="M294" s="185">
        <v>5825.79</v>
      </c>
      <c r="N294" s="186">
        <v>174.77</v>
      </c>
      <c r="O294" s="187">
        <v>330</v>
      </c>
      <c r="P294" s="185"/>
      <c r="Q294" s="185">
        <f t="shared" si="17"/>
        <v>330</v>
      </c>
      <c r="R294" s="185">
        <f>IF(基本信息!$C$4&lt;&gt;"B","",Q294-N294)</f>
        <v>155.23</v>
      </c>
      <c r="S294" s="194">
        <f>IF(基本信息!$C$4&lt;&gt;"B","",IF(N294=0,0,ROUND(R294/ABS(N294),4)))</f>
        <v>0.8882</v>
      </c>
      <c r="T294" s="195"/>
      <c r="U294" s="152" t="s">
        <v>541</v>
      </c>
      <c r="V294" s="152">
        <v>4</v>
      </c>
    </row>
    <row r="295" ht="21" customHeight="1" spans="1:22">
      <c r="A295" s="170">
        <f t="shared" si="18"/>
        <v>291</v>
      </c>
      <c r="B295" s="171" t="s">
        <v>760</v>
      </c>
      <c r="C295" s="172" t="s">
        <v>543</v>
      </c>
      <c r="D295" s="173" t="s">
        <v>544</v>
      </c>
      <c r="E295" s="174" t="s">
        <v>535</v>
      </c>
      <c r="F295" s="279" t="s">
        <v>545</v>
      </c>
      <c r="G295" s="174" t="s">
        <v>735</v>
      </c>
      <c r="H295" s="173" t="s">
        <v>538</v>
      </c>
      <c r="I295" s="173" t="s">
        <v>539</v>
      </c>
      <c r="J295" s="278">
        <v>1</v>
      </c>
      <c r="K295" s="184">
        <v>41263</v>
      </c>
      <c r="L295" s="184">
        <v>41263</v>
      </c>
      <c r="M295" s="185">
        <v>5837.34</v>
      </c>
      <c r="N295" s="186">
        <v>175.12</v>
      </c>
      <c r="O295" s="187">
        <v>330</v>
      </c>
      <c r="P295" s="185"/>
      <c r="Q295" s="185">
        <f t="shared" si="17"/>
        <v>330</v>
      </c>
      <c r="R295" s="185">
        <f>IF(基本信息!$C$4&lt;&gt;"B","",Q295-N295)</f>
        <v>154.88</v>
      </c>
      <c r="S295" s="194">
        <f>IF(基本信息!$C$4&lt;&gt;"B","",IF(N295=0,0,ROUND(R295/ABS(N295),4)))</f>
        <v>0.8844</v>
      </c>
      <c r="T295" s="195"/>
      <c r="U295" s="152" t="s">
        <v>541</v>
      </c>
      <c r="V295" s="152">
        <v>4</v>
      </c>
    </row>
    <row r="296" ht="21" customHeight="1" spans="1:22">
      <c r="A296" s="170">
        <f t="shared" si="18"/>
        <v>292</v>
      </c>
      <c r="B296" s="171" t="s">
        <v>761</v>
      </c>
      <c r="C296" s="172" t="s">
        <v>543</v>
      </c>
      <c r="D296" s="173" t="s">
        <v>544</v>
      </c>
      <c r="E296" s="174" t="s">
        <v>535</v>
      </c>
      <c r="F296" s="279" t="s">
        <v>545</v>
      </c>
      <c r="G296" s="174" t="s">
        <v>735</v>
      </c>
      <c r="H296" s="173" t="s">
        <v>538</v>
      </c>
      <c r="I296" s="173" t="s">
        <v>539</v>
      </c>
      <c r="J296" s="278">
        <v>1</v>
      </c>
      <c r="K296" s="184">
        <v>41263</v>
      </c>
      <c r="L296" s="184">
        <v>41263</v>
      </c>
      <c r="M296" s="185">
        <v>5837.34</v>
      </c>
      <c r="N296" s="186">
        <v>175.12</v>
      </c>
      <c r="O296" s="187">
        <v>330</v>
      </c>
      <c r="P296" s="185"/>
      <c r="Q296" s="185">
        <f t="shared" si="17"/>
        <v>330</v>
      </c>
      <c r="R296" s="185">
        <f>IF(基本信息!$C$4&lt;&gt;"B","",Q296-N296)</f>
        <v>154.88</v>
      </c>
      <c r="S296" s="194">
        <f>IF(基本信息!$C$4&lt;&gt;"B","",IF(N296=0,0,ROUND(R296/ABS(N296),4)))</f>
        <v>0.8844</v>
      </c>
      <c r="T296" s="195"/>
      <c r="U296" s="152" t="s">
        <v>541</v>
      </c>
      <c r="V296" s="152">
        <v>4</v>
      </c>
    </row>
    <row r="297" ht="21" customHeight="1" spans="1:22">
      <c r="A297" s="170">
        <f t="shared" si="18"/>
        <v>293</v>
      </c>
      <c r="B297" s="171" t="s">
        <v>762</v>
      </c>
      <c r="C297" s="172" t="s">
        <v>543</v>
      </c>
      <c r="D297" s="173" t="s">
        <v>544</v>
      </c>
      <c r="E297" s="174" t="s">
        <v>535</v>
      </c>
      <c r="F297" s="279" t="s">
        <v>545</v>
      </c>
      <c r="G297" s="174" t="s">
        <v>735</v>
      </c>
      <c r="H297" s="173" t="s">
        <v>538</v>
      </c>
      <c r="I297" s="173" t="s">
        <v>539</v>
      </c>
      <c r="J297" s="278">
        <v>1</v>
      </c>
      <c r="K297" s="184">
        <v>41263</v>
      </c>
      <c r="L297" s="184">
        <v>41263</v>
      </c>
      <c r="M297" s="185">
        <v>5825.79</v>
      </c>
      <c r="N297" s="186">
        <v>174.77</v>
      </c>
      <c r="O297" s="187">
        <v>330</v>
      </c>
      <c r="P297" s="185"/>
      <c r="Q297" s="185">
        <f t="shared" si="17"/>
        <v>330</v>
      </c>
      <c r="R297" s="185">
        <f>IF(基本信息!$C$4&lt;&gt;"B","",Q297-N297)</f>
        <v>155.23</v>
      </c>
      <c r="S297" s="194">
        <f>IF(基本信息!$C$4&lt;&gt;"B","",IF(N297=0,0,ROUND(R297/ABS(N297),4)))</f>
        <v>0.8882</v>
      </c>
      <c r="T297" s="195"/>
      <c r="U297" s="152" t="s">
        <v>541</v>
      </c>
      <c r="V297" s="152">
        <v>4</v>
      </c>
    </row>
    <row r="298" ht="21" customHeight="1" spans="1:22">
      <c r="A298" s="170">
        <f t="shared" si="18"/>
        <v>294</v>
      </c>
      <c r="B298" s="171" t="s">
        <v>763</v>
      </c>
      <c r="C298" s="172" t="s">
        <v>543</v>
      </c>
      <c r="D298" s="173" t="s">
        <v>544</v>
      </c>
      <c r="E298" s="174" t="s">
        <v>535</v>
      </c>
      <c r="F298" s="279" t="s">
        <v>545</v>
      </c>
      <c r="G298" s="174" t="s">
        <v>735</v>
      </c>
      <c r="H298" s="173" t="s">
        <v>538</v>
      </c>
      <c r="I298" s="173" t="s">
        <v>539</v>
      </c>
      <c r="J298" s="278">
        <v>1</v>
      </c>
      <c r="K298" s="184">
        <v>41263</v>
      </c>
      <c r="L298" s="184">
        <v>41263</v>
      </c>
      <c r="M298" s="185">
        <v>5837.34</v>
      </c>
      <c r="N298" s="186">
        <v>175.12</v>
      </c>
      <c r="O298" s="187">
        <v>330</v>
      </c>
      <c r="P298" s="185"/>
      <c r="Q298" s="185">
        <f t="shared" si="17"/>
        <v>330</v>
      </c>
      <c r="R298" s="185">
        <f>IF(基本信息!$C$4&lt;&gt;"B","",Q298-N298)</f>
        <v>154.88</v>
      </c>
      <c r="S298" s="194">
        <f>IF(基本信息!$C$4&lt;&gt;"B","",IF(N298=0,0,ROUND(R298/ABS(N298),4)))</f>
        <v>0.8844</v>
      </c>
      <c r="T298" s="195"/>
      <c r="U298" s="152" t="s">
        <v>541</v>
      </c>
      <c r="V298" s="152">
        <v>4</v>
      </c>
    </row>
    <row r="299" ht="21" customHeight="1" spans="1:22">
      <c r="A299" s="170">
        <f t="shared" si="18"/>
        <v>295</v>
      </c>
      <c r="B299" s="171" t="s">
        <v>764</v>
      </c>
      <c r="C299" s="172" t="s">
        <v>543</v>
      </c>
      <c r="D299" s="173" t="s">
        <v>544</v>
      </c>
      <c r="E299" s="174" t="s">
        <v>535</v>
      </c>
      <c r="F299" s="279" t="s">
        <v>545</v>
      </c>
      <c r="G299" s="174" t="s">
        <v>735</v>
      </c>
      <c r="H299" s="173" t="s">
        <v>538</v>
      </c>
      <c r="I299" s="173" t="s">
        <v>539</v>
      </c>
      <c r="J299" s="278">
        <v>1</v>
      </c>
      <c r="K299" s="184">
        <v>41263</v>
      </c>
      <c r="L299" s="184">
        <v>41263</v>
      </c>
      <c r="M299" s="185">
        <v>5837.34</v>
      </c>
      <c r="N299" s="186">
        <v>175.12</v>
      </c>
      <c r="O299" s="187">
        <v>330</v>
      </c>
      <c r="P299" s="185"/>
      <c r="Q299" s="185">
        <f t="shared" si="17"/>
        <v>330</v>
      </c>
      <c r="R299" s="185">
        <f>IF(基本信息!$C$4&lt;&gt;"B","",Q299-N299)</f>
        <v>154.88</v>
      </c>
      <c r="S299" s="194">
        <f>IF(基本信息!$C$4&lt;&gt;"B","",IF(N299=0,0,ROUND(R299/ABS(N299),4)))</f>
        <v>0.8844</v>
      </c>
      <c r="T299" s="195"/>
      <c r="U299" s="152" t="s">
        <v>541</v>
      </c>
      <c r="V299" s="152">
        <v>4</v>
      </c>
    </row>
    <row r="300" ht="21" customHeight="1" spans="1:22">
      <c r="A300" s="170">
        <f t="shared" si="18"/>
        <v>296</v>
      </c>
      <c r="B300" s="171" t="s">
        <v>765</v>
      </c>
      <c r="C300" s="172" t="s">
        <v>543</v>
      </c>
      <c r="D300" s="173" t="s">
        <v>544</v>
      </c>
      <c r="E300" s="174" t="s">
        <v>535</v>
      </c>
      <c r="F300" s="279" t="s">
        <v>545</v>
      </c>
      <c r="G300" s="174" t="s">
        <v>735</v>
      </c>
      <c r="H300" s="173" t="s">
        <v>538</v>
      </c>
      <c r="I300" s="173" t="s">
        <v>539</v>
      </c>
      <c r="J300" s="278">
        <v>1</v>
      </c>
      <c r="K300" s="184">
        <v>41263</v>
      </c>
      <c r="L300" s="184">
        <v>41263</v>
      </c>
      <c r="M300" s="185">
        <v>5837.34</v>
      </c>
      <c r="N300" s="186">
        <v>175.12</v>
      </c>
      <c r="O300" s="187">
        <v>40</v>
      </c>
      <c r="P300" s="185"/>
      <c r="Q300" s="185">
        <f t="shared" si="17"/>
        <v>40</v>
      </c>
      <c r="R300" s="185">
        <f>IF(基本信息!$C$4&lt;&gt;"B","",Q300-N300)</f>
        <v>-135.12</v>
      </c>
      <c r="S300" s="194">
        <f>IF(基本信息!$C$4&lt;&gt;"B","",IF(N300=0,0,ROUND(R300/ABS(N300),4)))</f>
        <v>-0.7716</v>
      </c>
      <c r="T300" s="195" t="s">
        <v>766</v>
      </c>
      <c r="U300" s="152" t="s">
        <v>541</v>
      </c>
      <c r="V300" s="152">
        <v>4</v>
      </c>
    </row>
    <row r="301" ht="21" customHeight="1" spans="1:23">
      <c r="A301" s="170">
        <f t="shared" si="18"/>
        <v>297</v>
      </c>
      <c r="B301" s="171" t="s">
        <v>767</v>
      </c>
      <c r="C301" s="172" t="s">
        <v>543</v>
      </c>
      <c r="D301" s="173" t="s">
        <v>544</v>
      </c>
      <c r="E301" s="174" t="s">
        <v>535</v>
      </c>
      <c r="F301" s="279" t="s">
        <v>545</v>
      </c>
      <c r="G301" s="174" t="s">
        <v>701</v>
      </c>
      <c r="H301" s="173" t="s">
        <v>538</v>
      </c>
      <c r="I301" s="173" t="s">
        <v>539</v>
      </c>
      <c r="J301" s="278">
        <v>1</v>
      </c>
      <c r="K301" s="184">
        <v>41263</v>
      </c>
      <c r="L301" s="184">
        <v>41263</v>
      </c>
      <c r="M301" s="185">
        <v>5837.34</v>
      </c>
      <c r="N301" s="186">
        <v>175.12</v>
      </c>
      <c r="O301" s="187">
        <v>120</v>
      </c>
      <c r="P301" s="185"/>
      <c r="Q301" s="185">
        <f t="shared" si="17"/>
        <v>120</v>
      </c>
      <c r="R301" s="185">
        <f>IF(基本信息!$C$4&lt;&gt;"B","",Q301-N301)</f>
        <v>-55.12</v>
      </c>
      <c r="S301" s="194">
        <f>IF(基本信息!$C$4&lt;&gt;"B","",IF(N301=0,0,ROUND(R301/ABS(N301),4)))</f>
        <v>-0.3148</v>
      </c>
      <c r="T301" s="195"/>
      <c r="U301" s="152" t="s">
        <v>541</v>
      </c>
      <c r="V301" s="152">
        <v>5</v>
      </c>
      <c r="W301" s="152">
        <v>5</v>
      </c>
    </row>
    <row r="302" ht="21" customHeight="1" spans="1:21">
      <c r="A302" s="170">
        <f t="shared" si="18"/>
        <v>298</v>
      </c>
      <c r="B302" s="171" t="s">
        <v>768</v>
      </c>
      <c r="C302" s="172" t="s">
        <v>543</v>
      </c>
      <c r="D302" s="173" t="s">
        <v>544</v>
      </c>
      <c r="E302" s="174" t="s">
        <v>571</v>
      </c>
      <c r="F302" s="279" t="s">
        <v>545</v>
      </c>
      <c r="G302" s="174" t="s">
        <v>572</v>
      </c>
      <c r="H302" s="173" t="s">
        <v>548</v>
      </c>
      <c r="I302" s="173" t="s">
        <v>539</v>
      </c>
      <c r="J302" s="278">
        <v>1</v>
      </c>
      <c r="K302" s="184">
        <v>41263</v>
      </c>
      <c r="L302" s="184">
        <v>41263</v>
      </c>
      <c r="M302" s="185">
        <v>5837.34</v>
      </c>
      <c r="N302" s="186">
        <v>175.12</v>
      </c>
      <c r="O302" s="187">
        <v>40</v>
      </c>
      <c r="P302" s="185"/>
      <c r="Q302" s="185">
        <f t="shared" si="17"/>
        <v>40</v>
      </c>
      <c r="R302" s="185">
        <f>IF(基本信息!$C$4&lt;&gt;"B","",Q302-N302)</f>
        <v>-135.12</v>
      </c>
      <c r="S302" s="194">
        <f>IF(基本信息!$C$4&lt;&gt;"B","",IF(N302=0,0,ROUND(R302/ABS(N302),4)))</f>
        <v>-0.7716</v>
      </c>
      <c r="T302" s="195"/>
      <c r="U302" s="152" t="s">
        <v>541</v>
      </c>
    </row>
    <row r="303" ht="21" customHeight="1" spans="1:23">
      <c r="A303" s="170">
        <f t="shared" si="18"/>
        <v>299</v>
      </c>
      <c r="B303" s="171" t="s">
        <v>769</v>
      </c>
      <c r="C303" s="172" t="s">
        <v>543</v>
      </c>
      <c r="D303" s="173" t="s">
        <v>544</v>
      </c>
      <c r="E303" s="174" t="s">
        <v>535</v>
      </c>
      <c r="F303" s="279" t="s">
        <v>545</v>
      </c>
      <c r="G303" s="174" t="s">
        <v>701</v>
      </c>
      <c r="H303" s="173" t="s">
        <v>538</v>
      </c>
      <c r="I303" s="173" t="s">
        <v>539</v>
      </c>
      <c r="J303" s="278">
        <v>1</v>
      </c>
      <c r="K303" s="184">
        <v>41263</v>
      </c>
      <c r="L303" s="184">
        <v>41263</v>
      </c>
      <c r="M303" s="185">
        <v>5978.64</v>
      </c>
      <c r="N303" s="186">
        <v>179.36</v>
      </c>
      <c r="O303" s="187">
        <v>120</v>
      </c>
      <c r="P303" s="185"/>
      <c r="Q303" s="185">
        <f t="shared" si="17"/>
        <v>120</v>
      </c>
      <c r="R303" s="185">
        <f>IF(基本信息!$C$4&lt;&gt;"B","",Q303-N303)</f>
        <v>-59.36</v>
      </c>
      <c r="S303" s="194">
        <f>IF(基本信息!$C$4&lt;&gt;"B","",IF(N303=0,0,ROUND(R303/ABS(N303),4)))</f>
        <v>-0.331</v>
      </c>
      <c r="T303" s="195"/>
      <c r="U303" s="152" t="s">
        <v>541</v>
      </c>
      <c r="V303" s="152">
        <v>5</v>
      </c>
      <c r="W303" s="152">
        <v>5</v>
      </c>
    </row>
    <row r="304" ht="21" customHeight="1" spans="1:23">
      <c r="A304" s="170">
        <f t="shared" si="18"/>
        <v>300</v>
      </c>
      <c r="B304" s="171" t="s">
        <v>770</v>
      </c>
      <c r="C304" s="172" t="s">
        <v>543</v>
      </c>
      <c r="D304" s="173" t="s">
        <v>544</v>
      </c>
      <c r="E304" s="174" t="s">
        <v>535</v>
      </c>
      <c r="F304" s="279" t="s">
        <v>545</v>
      </c>
      <c r="G304" s="174" t="s">
        <v>701</v>
      </c>
      <c r="H304" s="173" t="s">
        <v>538</v>
      </c>
      <c r="I304" s="173" t="s">
        <v>539</v>
      </c>
      <c r="J304" s="278">
        <v>1</v>
      </c>
      <c r="K304" s="184">
        <v>41263</v>
      </c>
      <c r="L304" s="184">
        <v>41263</v>
      </c>
      <c r="M304" s="185">
        <v>5978.64</v>
      </c>
      <c r="N304" s="186">
        <v>179.36</v>
      </c>
      <c r="O304" s="187">
        <v>120</v>
      </c>
      <c r="P304" s="185"/>
      <c r="Q304" s="185">
        <f t="shared" si="17"/>
        <v>120</v>
      </c>
      <c r="R304" s="185">
        <f>IF(基本信息!$C$4&lt;&gt;"B","",Q304-N304)</f>
        <v>-59.36</v>
      </c>
      <c r="S304" s="194">
        <f>IF(基本信息!$C$4&lt;&gt;"B","",IF(N304=0,0,ROUND(R304/ABS(N304),4)))</f>
        <v>-0.331</v>
      </c>
      <c r="T304" s="195"/>
      <c r="U304" s="152" t="s">
        <v>541</v>
      </c>
      <c r="V304" s="152">
        <v>5</v>
      </c>
      <c r="W304" s="152">
        <v>5</v>
      </c>
    </row>
    <row r="305" ht="21" customHeight="1" spans="1:23">
      <c r="A305" s="170">
        <f t="shared" si="18"/>
        <v>301</v>
      </c>
      <c r="B305" s="171" t="s">
        <v>771</v>
      </c>
      <c r="C305" s="172" t="s">
        <v>543</v>
      </c>
      <c r="D305" s="173" t="s">
        <v>544</v>
      </c>
      <c r="E305" s="174" t="s">
        <v>535</v>
      </c>
      <c r="F305" s="279" t="s">
        <v>545</v>
      </c>
      <c r="G305" s="174" t="s">
        <v>701</v>
      </c>
      <c r="H305" s="173" t="s">
        <v>538</v>
      </c>
      <c r="I305" s="173" t="s">
        <v>539</v>
      </c>
      <c r="J305" s="278">
        <v>1</v>
      </c>
      <c r="K305" s="184">
        <v>41263</v>
      </c>
      <c r="L305" s="184">
        <v>41263</v>
      </c>
      <c r="M305" s="185">
        <v>5978.64</v>
      </c>
      <c r="N305" s="186">
        <v>179.36</v>
      </c>
      <c r="O305" s="187">
        <v>120</v>
      </c>
      <c r="P305" s="185"/>
      <c r="Q305" s="185">
        <f t="shared" si="17"/>
        <v>120</v>
      </c>
      <c r="R305" s="185">
        <f>IF(基本信息!$C$4&lt;&gt;"B","",Q305-N305)</f>
        <v>-59.36</v>
      </c>
      <c r="S305" s="194">
        <f>IF(基本信息!$C$4&lt;&gt;"B","",IF(N305=0,0,ROUND(R305/ABS(N305),4)))</f>
        <v>-0.331</v>
      </c>
      <c r="T305" s="195"/>
      <c r="U305" s="152" t="s">
        <v>541</v>
      </c>
      <c r="V305" s="152">
        <v>5</v>
      </c>
      <c r="W305" s="152">
        <v>5</v>
      </c>
    </row>
    <row r="306" ht="21" customHeight="1" spans="1:23">
      <c r="A306" s="170">
        <f t="shared" si="18"/>
        <v>302</v>
      </c>
      <c r="B306" s="171" t="s">
        <v>772</v>
      </c>
      <c r="C306" s="172" t="s">
        <v>543</v>
      </c>
      <c r="D306" s="173" t="s">
        <v>544</v>
      </c>
      <c r="E306" s="174" t="s">
        <v>535</v>
      </c>
      <c r="F306" s="279" t="s">
        <v>545</v>
      </c>
      <c r="G306" s="174" t="s">
        <v>701</v>
      </c>
      <c r="H306" s="173" t="s">
        <v>538</v>
      </c>
      <c r="I306" s="173" t="s">
        <v>539</v>
      </c>
      <c r="J306" s="278">
        <v>1</v>
      </c>
      <c r="K306" s="184">
        <v>41263</v>
      </c>
      <c r="L306" s="184">
        <v>41263</v>
      </c>
      <c r="M306" s="185">
        <v>5978.64</v>
      </c>
      <c r="N306" s="186">
        <v>179.36</v>
      </c>
      <c r="O306" s="187">
        <v>120</v>
      </c>
      <c r="P306" s="185"/>
      <c r="Q306" s="185">
        <f t="shared" si="17"/>
        <v>120</v>
      </c>
      <c r="R306" s="185">
        <f>IF(基本信息!$C$4&lt;&gt;"B","",Q306-N306)</f>
        <v>-59.36</v>
      </c>
      <c r="S306" s="194">
        <f>IF(基本信息!$C$4&lt;&gt;"B","",IF(N306=0,0,ROUND(R306/ABS(N306),4)))</f>
        <v>-0.331</v>
      </c>
      <c r="T306" s="195"/>
      <c r="U306" s="152" t="s">
        <v>541</v>
      </c>
      <c r="V306" s="152">
        <v>5</v>
      </c>
      <c r="W306" s="152">
        <v>5</v>
      </c>
    </row>
    <row r="307" ht="21" customHeight="1" spans="1:23">
      <c r="A307" s="170">
        <f t="shared" si="18"/>
        <v>303</v>
      </c>
      <c r="B307" s="171" t="s">
        <v>773</v>
      </c>
      <c r="C307" s="172" t="s">
        <v>543</v>
      </c>
      <c r="D307" s="173" t="s">
        <v>544</v>
      </c>
      <c r="E307" s="174" t="s">
        <v>535</v>
      </c>
      <c r="F307" s="279" t="s">
        <v>545</v>
      </c>
      <c r="G307" s="174" t="s">
        <v>701</v>
      </c>
      <c r="H307" s="173" t="s">
        <v>538</v>
      </c>
      <c r="I307" s="173" t="s">
        <v>539</v>
      </c>
      <c r="J307" s="278">
        <v>1</v>
      </c>
      <c r="K307" s="184">
        <v>41263</v>
      </c>
      <c r="L307" s="184">
        <v>41263</v>
      </c>
      <c r="M307" s="185">
        <v>5978.64</v>
      </c>
      <c r="N307" s="186">
        <v>179.36</v>
      </c>
      <c r="O307" s="187">
        <v>120</v>
      </c>
      <c r="P307" s="185"/>
      <c r="Q307" s="185">
        <f t="shared" si="17"/>
        <v>120</v>
      </c>
      <c r="R307" s="185">
        <f>IF(基本信息!$C$4&lt;&gt;"B","",Q307-N307)</f>
        <v>-59.36</v>
      </c>
      <c r="S307" s="194">
        <f>IF(基本信息!$C$4&lt;&gt;"B","",IF(N307=0,0,ROUND(R307/ABS(N307),4)))</f>
        <v>-0.331</v>
      </c>
      <c r="T307" s="195"/>
      <c r="U307" s="152" t="s">
        <v>541</v>
      </c>
      <c r="V307" s="152">
        <v>5</v>
      </c>
      <c r="W307" s="152">
        <v>5</v>
      </c>
    </row>
    <row r="308" ht="21" customHeight="1" spans="1:23">
      <c r="A308" s="170">
        <f t="shared" si="18"/>
        <v>304</v>
      </c>
      <c r="B308" s="171" t="s">
        <v>774</v>
      </c>
      <c r="C308" s="172" t="s">
        <v>543</v>
      </c>
      <c r="D308" s="173" t="s">
        <v>544</v>
      </c>
      <c r="E308" s="174" t="s">
        <v>535</v>
      </c>
      <c r="F308" s="279" t="s">
        <v>545</v>
      </c>
      <c r="G308" s="174" t="s">
        <v>701</v>
      </c>
      <c r="H308" s="173" t="s">
        <v>538</v>
      </c>
      <c r="I308" s="173" t="s">
        <v>539</v>
      </c>
      <c r="J308" s="278">
        <v>1</v>
      </c>
      <c r="K308" s="184">
        <v>41263</v>
      </c>
      <c r="L308" s="184">
        <v>41263</v>
      </c>
      <c r="M308" s="185">
        <v>5978.64</v>
      </c>
      <c r="N308" s="186">
        <v>179.36</v>
      </c>
      <c r="O308" s="187">
        <v>120</v>
      </c>
      <c r="P308" s="185"/>
      <c r="Q308" s="185">
        <f t="shared" si="17"/>
        <v>120</v>
      </c>
      <c r="R308" s="185">
        <f>IF(基本信息!$C$4&lt;&gt;"B","",Q308-N308)</f>
        <v>-59.36</v>
      </c>
      <c r="S308" s="194">
        <f>IF(基本信息!$C$4&lt;&gt;"B","",IF(N308=0,0,ROUND(R308/ABS(N308),4)))</f>
        <v>-0.331</v>
      </c>
      <c r="T308" s="195"/>
      <c r="U308" s="152" t="s">
        <v>541</v>
      </c>
      <c r="V308" s="152">
        <v>5</v>
      </c>
      <c r="W308" s="152">
        <v>5</v>
      </c>
    </row>
    <row r="309" ht="21" customHeight="1" spans="1:23">
      <c r="A309" s="170">
        <f t="shared" si="18"/>
        <v>305</v>
      </c>
      <c r="B309" s="171" t="s">
        <v>775</v>
      </c>
      <c r="C309" s="172" t="s">
        <v>543</v>
      </c>
      <c r="D309" s="173" t="s">
        <v>544</v>
      </c>
      <c r="E309" s="174" t="s">
        <v>535</v>
      </c>
      <c r="F309" s="279" t="s">
        <v>545</v>
      </c>
      <c r="G309" s="174" t="s">
        <v>701</v>
      </c>
      <c r="H309" s="173" t="s">
        <v>538</v>
      </c>
      <c r="I309" s="173" t="s">
        <v>539</v>
      </c>
      <c r="J309" s="278">
        <v>1</v>
      </c>
      <c r="K309" s="184">
        <v>41263</v>
      </c>
      <c r="L309" s="184">
        <v>41263</v>
      </c>
      <c r="M309" s="185">
        <v>5978.64</v>
      </c>
      <c r="N309" s="186">
        <v>179.36</v>
      </c>
      <c r="O309" s="187">
        <v>120</v>
      </c>
      <c r="P309" s="185"/>
      <c r="Q309" s="185">
        <f t="shared" si="17"/>
        <v>120</v>
      </c>
      <c r="R309" s="185">
        <f>IF(基本信息!$C$4&lt;&gt;"B","",Q309-N309)</f>
        <v>-59.36</v>
      </c>
      <c r="S309" s="194">
        <f>IF(基本信息!$C$4&lt;&gt;"B","",IF(N309=0,0,ROUND(R309/ABS(N309),4)))</f>
        <v>-0.331</v>
      </c>
      <c r="U309" s="152" t="s">
        <v>541</v>
      </c>
      <c r="V309" s="152">
        <v>5</v>
      </c>
      <c r="W309" s="152">
        <v>5</v>
      </c>
    </row>
    <row r="310" ht="21" customHeight="1" spans="1:23">
      <c r="A310" s="170">
        <f t="shared" si="18"/>
        <v>306</v>
      </c>
      <c r="B310" s="171" t="s">
        <v>776</v>
      </c>
      <c r="C310" s="172" t="s">
        <v>543</v>
      </c>
      <c r="D310" s="173" t="s">
        <v>544</v>
      </c>
      <c r="E310" s="174" t="s">
        <v>535</v>
      </c>
      <c r="F310" s="279" t="s">
        <v>545</v>
      </c>
      <c r="G310" s="174" t="s">
        <v>701</v>
      </c>
      <c r="H310" s="173" t="s">
        <v>538</v>
      </c>
      <c r="I310" s="173" t="s">
        <v>539</v>
      </c>
      <c r="J310" s="278">
        <v>1</v>
      </c>
      <c r="K310" s="184">
        <v>41263</v>
      </c>
      <c r="L310" s="184">
        <v>41263</v>
      </c>
      <c r="M310" s="185">
        <v>5950.47</v>
      </c>
      <c r="N310" s="186">
        <v>178.51</v>
      </c>
      <c r="O310" s="187">
        <v>120</v>
      </c>
      <c r="P310" s="185"/>
      <c r="Q310" s="185">
        <f t="shared" si="17"/>
        <v>120</v>
      </c>
      <c r="R310" s="185">
        <f>IF(基本信息!$C$4&lt;&gt;"B","",Q310-N310)</f>
        <v>-58.51</v>
      </c>
      <c r="S310" s="194">
        <f>IF(基本信息!$C$4&lt;&gt;"B","",IF(N310=0,0,ROUND(R310/ABS(N310),4)))</f>
        <v>-0.3278</v>
      </c>
      <c r="T310" s="195"/>
      <c r="U310" s="152" t="s">
        <v>541</v>
      </c>
      <c r="V310" s="152">
        <v>5</v>
      </c>
      <c r="W310" s="152">
        <v>5</v>
      </c>
    </row>
    <row r="311" ht="21" customHeight="1" spans="1:23">
      <c r="A311" s="170">
        <f t="shared" si="18"/>
        <v>307</v>
      </c>
      <c r="B311" s="171" t="s">
        <v>777</v>
      </c>
      <c r="C311" s="172" t="s">
        <v>543</v>
      </c>
      <c r="D311" s="173" t="s">
        <v>544</v>
      </c>
      <c r="E311" s="174" t="s">
        <v>535</v>
      </c>
      <c r="F311" s="279" t="s">
        <v>545</v>
      </c>
      <c r="G311" s="174" t="s">
        <v>701</v>
      </c>
      <c r="H311" s="173" t="s">
        <v>538</v>
      </c>
      <c r="I311" s="173" t="s">
        <v>539</v>
      </c>
      <c r="J311" s="278">
        <v>1</v>
      </c>
      <c r="K311" s="184">
        <v>41263</v>
      </c>
      <c r="L311" s="184">
        <v>41263</v>
      </c>
      <c r="M311" s="185">
        <v>5846.26</v>
      </c>
      <c r="N311" s="186">
        <v>175.39</v>
      </c>
      <c r="O311" s="187">
        <v>120</v>
      </c>
      <c r="P311" s="185"/>
      <c r="Q311" s="185">
        <f t="shared" si="17"/>
        <v>120</v>
      </c>
      <c r="R311" s="185">
        <f>IF(基本信息!$C$4&lt;&gt;"B","",Q311-N311)</f>
        <v>-55.39</v>
      </c>
      <c r="S311" s="194">
        <f>IF(基本信息!$C$4&lt;&gt;"B","",IF(N311=0,0,ROUND(R311/ABS(N311),4)))</f>
        <v>-0.3158</v>
      </c>
      <c r="T311" s="195"/>
      <c r="U311" s="152" t="s">
        <v>541</v>
      </c>
      <c r="V311" s="152">
        <v>5</v>
      </c>
      <c r="W311" s="152">
        <v>5</v>
      </c>
    </row>
    <row r="312" ht="21" customHeight="1" spans="1:23">
      <c r="A312" s="170">
        <f t="shared" si="18"/>
        <v>308</v>
      </c>
      <c r="B312" s="171" t="s">
        <v>778</v>
      </c>
      <c r="C312" s="172" t="s">
        <v>543</v>
      </c>
      <c r="D312" s="173" t="s">
        <v>544</v>
      </c>
      <c r="E312" s="174" t="s">
        <v>535</v>
      </c>
      <c r="F312" s="279" t="s">
        <v>545</v>
      </c>
      <c r="G312" s="174" t="s">
        <v>701</v>
      </c>
      <c r="H312" s="173" t="s">
        <v>538</v>
      </c>
      <c r="I312" s="173" t="s">
        <v>539</v>
      </c>
      <c r="J312" s="278">
        <v>1</v>
      </c>
      <c r="K312" s="184">
        <v>41263</v>
      </c>
      <c r="L312" s="184">
        <v>41263</v>
      </c>
      <c r="M312" s="185">
        <v>6244.13</v>
      </c>
      <c r="N312" s="186">
        <v>187.32</v>
      </c>
      <c r="O312" s="187">
        <v>120</v>
      </c>
      <c r="P312" s="185"/>
      <c r="Q312" s="185">
        <f t="shared" si="17"/>
        <v>120</v>
      </c>
      <c r="R312" s="185">
        <f>IF(基本信息!$C$4&lt;&gt;"B","",Q312-N312)</f>
        <v>-67.32</v>
      </c>
      <c r="S312" s="194">
        <f>IF(基本信息!$C$4&lt;&gt;"B","",IF(N312=0,0,ROUND(R312/ABS(N312),4)))</f>
        <v>-0.3594</v>
      </c>
      <c r="T312" s="195"/>
      <c r="U312" s="152" t="s">
        <v>541</v>
      </c>
      <c r="V312" s="152">
        <v>5</v>
      </c>
      <c r="W312" s="152">
        <v>5</v>
      </c>
    </row>
    <row r="313" ht="21" customHeight="1" spans="1:23">
      <c r="A313" s="170">
        <f t="shared" si="18"/>
        <v>309</v>
      </c>
      <c r="B313" s="171" t="s">
        <v>779</v>
      </c>
      <c r="C313" s="172" t="s">
        <v>543</v>
      </c>
      <c r="D313" s="173" t="s">
        <v>544</v>
      </c>
      <c r="E313" s="174" t="s">
        <v>535</v>
      </c>
      <c r="F313" s="279" t="s">
        <v>545</v>
      </c>
      <c r="G313" s="174" t="s">
        <v>701</v>
      </c>
      <c r="H313" s="173" t="s">
        <v>538</v>
      </c>
      <c r="I313" s="173" t="s">
        <v>539</v>
      </c>
      <c r="J313" s="278">
        <v>1</v>
      </c>
      <c r="K313" s="184">
        <v>41253</v>
      </c>
      <c r="L313" s="184">
        <v>41253</v>
      </c>
      <c r="M313" s="185">
        <v>5735.9</v>
      </c>
      <c r="N313" s="186">
        <v>172.08</v>
      </c>
      <c r="O313" s="187">
        <v>120</v>
      </c>
      <c r="P313" s="185"/>
      <c r="Q313" s="185">
        <f t="shared" si="17"/>
        <v>120</v>
      </c>
      <c r="R313" s="185">
        <f>IF(基本信息!$C$4&lt;&gt;"B","",Q313-N313)</f>
        <v>-52.08</v>
      </c>
      <c r="S313" s="194">
        <f>IF(基本信息!$C$4&lt;&gt;"B","",IF(N313=0,0,ROUND(R313/ABS(N313),4)))</f>
        <v>-0.3026</v>
      </c>
      <c r="T313" s="195"/>
      <c r="U313" s="152" t="s">
        <v>541</v>
      </c>
      <c r="V313" s="152">
        <v>5</v>
      </c>
      <c r="W313" s="152">
        <v>5</v>
      </c>
    </row>
    <row r="314" ht="21" customHeight="1" spans="1:23">
      <c r="A314" s="170">
        <f t="shared" si="18"/>
        <v>310</v>
      </c>
      <c r="B314" s="171" t="s">
        <v>780</v>
      </c>
      <c r="C314" s="172" t="s">
        <v>543</v>
      </c>
      <c r="D314" s="173" t="s">
        <v>544</v>
      </c>
      <c r="E314" s="174" t="s">
        <v>535</v>
      </c>
      <c r="F314" s="279" t="s">
        <v>545</v>
      </c>
      <c r="G314" s="174" t="s">
        <v>701</v>
      </c>
      <c r="H314" s="173" t="s">
        <v>538</v>
      </c>
      <c r="I314" s="173" t="s">
        <v>539</v>
      </c>
      <c r="J314" s="278">
        <v>1</v>
      </c>
      <c r="K314" s="184">
        <v>41263</v>
      </c>
      <c r="L314" s="184">
        <v>41263</v>
      </c>
      <c r="M314" s="185">
        <v>6244.13</v>
      </c>
      <c r="N314" s="186">
        <v>187.32</v>
      </c>
      <c r="O314" s="187">
        <v>120</v>
      </c>
      <c r="P314" s="185"/>
      <c r="Q314" s="185">
        <f t="shared" si="17"/>
        <v>120</v>
      </c>
      <c r="R314" s="185">
        <f>IF(基本信息!$C$4&lt;&gt;"B","",Q314-N314)</f>
        <v>-67.32</v>
      </c>
      <c r="S314" s="194">
        <f>IF(基本信息!$C$4&lt;&gt;"B","",IF(N314=0,0,ROUND(R314/ABS(N314),4)))</f>
        <v>-0.3594</v>
      </c>
      <c r="T314" s="195"/>
      <c r="U314" s="152" t="s">
        <v>541</v>
      </c>
      <c r="V314" s="152">
        <v>5</v>
      </c>
      <c r="W314" s="152">
        <v>5</v>
      </c>
    </row>
    <row r="315" ht="21" customHeight="1" spans="1:22">
      <c r="A315" s="170">
        <f t="shared" si="18"/>
        <v>311</v>
      </c>
      <c r="B315" s="171" t="s">
        <v>781</v>
      </c>
      <c r="C315" s="172" t="s">
        <v>543</v>
      </c>
      <c r="D315" s="173" t="s">
        <v>556</v>
      </c>
      <c r="E315" s="174" t="s">
        <v>535</v>
      </c>
      <c r="F315" s="279" t="s">
        <v>545</v>
      </c>
      <c r="G315" s="174" t="s">
        <v>537</v>
      </c>
      <c r="H315" s="173" t="s">
        <v>557</v>
      </c>
      <c r="I315" s="173" t="s">
        <v>539</v>
      </c>
      <c r="J315" s="278">
        <v>1</v>
      </c>
      <c r="K315" s="184">
        <v>41604</v>
      </c>
      <c r="L315" s="184">
        <v>41604</v>
      </c>
      <c r="M315" s="185">
        <v>18172.38</v>
      </c>
      <c r="N315" s="186">
        <v>545.17</v>
      </c>
      <c r="O315" s="187">
        <v>490</v>
      </c>
      <c r="P315" s="185"/>
      <c r="Q315" s="185">
        <f t="shared" si="17"/>
        <v>490</v>
      </c>
      <c r="R315" s="185">
        <f>IF(基本信息!$C$4&lt;&gt;"B","",Q315-N315)</f>
        <v>-55.17</v>
      </c>
      <c r="S315" s="194">
        <f>IF(基本信息!$C$4&lt;&gt;"B","",IF(N315=0,0,ROUND(R315/ABS(N315),4)))</f>
        <v>-0.1012</v>
      </c>
      <c r="T315" s="195"/>
      <c r="U315" s="152" t="s">
        <v>541</v>
      </c>
      <c r="V315" s="152">
        <v>6</v>
      </c>
    </row>
    <row r="316" ht="21" customHeight="1" spans="1:23">
      <c r="A316" s="170">
        <f t="shared" si="18"/>
        <v>312</v>
      </c>
      <c r="B316" s="171" t="s">
        <v>782</v>
      </c>
      <c r="C316" s="172" t="s">
        <v>543</v>
      </c>
      <c r="D316" s="173" t="s">
        <v>561</v>
      </c>
      <c r="E316" s="174" t="s">
        <v>535</v>
      </c>
      <c r="F316" s="279" t="s">
        <v>545</v>
      </c>
      <c r="G316" s="174" t="s">
        <v>701</v>
      </c>
      <c r="H316" s="173" t="s">
        <v>538</v>
      </c>
      <c r="I316" s="173" t="s">
        <v>539</v>
      </c>
      <c r="J316" s="278">
        <v>1</v>
      </c>
      <c r="K316" s="184">
        <v>41604</v>
      </c>
      <c r="L316" s="184">
        <v>41604</v>
      </c>
      <c r="M316" s="185">
        <v>14770.09</v>
      </c>
      <c r="N316" s="186">
        <v>443.1</v>
      </c>
      <c r="O316" s="187">
        <v>120</v>
      </c>
      <c r="P316" s="185"/>
      <c r="Q316" s="185">
        <f t="shared" si="17"/>
        <v>120</v>
      </c>
      <c r="R316" s="185">
        <f>IF(基本信息!$C$4&lt;&gt;"B","",Q316-N316)</f>
        <v>-323.1</v>
      </c>
      <c r="S316" s="194">
        <f>IF(基本信息!$C$4&lt;&gt;"B","",IF(N316=0,0,ROUND(R316/ABS(N316),4)))</f>
        <v>-0.7292</v>
      </c>
      <c r="T316" s="195"/>
      <c r="U316" s="152" t="s">
        <v>541</v>
      </c>
      <c r="V316" s="152">
        <v>5</v>
      </c>
      <c r="W316" s="152">
        <v>5</v>
      </c>
    </row>
    <row r="317" ht="21" customHeight="1" spans="1:22">
      <c r="A317" s="170">
        <f t="shared" si="18"/>
        <v>313</v>
      </c>
      <c r="B317" s="171" t="s">
        <v>783</v>
      </c>
      <c r="C317" s="172" t="s">
        <v>543</v>
      </c>
      <c r="D317" s="173" t="s">
        <v>556</v>
      </c>
      <c r="E317" s="174" t="s">
        <v>535</v>
      </c>
      <c r="F317" s="279" t="s">
        <v>545</v>
      </c>
      <c r="G317" s="174" t="s">
        <v>537</v>
      </c>
      <c r="H317" s="173" t="s">
        <v>557</v>
      </c>
      <c r="I317" s="173" t="s">
        <v>539</v>
      </c>
      <c r="J317" s="278">
        <v>1</v>
      </c>
      <c r="K317" s="184">
        <v>41604</v>
      </c>
      <c r="L317" s="184">
        <v>41604</v>
      </c>
      <c r="M317" s="185">
        <v>18172.38</v>
      </c>
      <c r="N317" s="186">
        <v>545.17</v>
      </c>
      <c r="O317" s="187">
        <v>490</v>
      </c>
      <c r="P317" s="185"/>
      <c r="Q317" s="185">
        <f t="shared" si="17"/>
        <v>490</v>
      </c>
      <c r="R317" s="185">
        <f>IF(基本信息!$C$4&lt;&gt;"B","",Q317-N317)</f>
        <v>-55.17</v>
      </c>
      <c r="S317" s="194">
        <f>IF(基本信息!$C$4&lt;&gt;"B","",IF(N317=0,0,ROUND(R317/ABS(N317),4)))</f>
        <v>-0.1012</v>
      </c>
      <c r="T317" s="195"/>
      <c r="U317" s="152" t="s">
        <v>541</v>
      </c>
      <c r="V317" s="152">
        <v>6</v>
      </c>
    </row>
    <row r="318" ht="21" customHeight="1" spans="1:23">
      <c r="A318" s="170">
        <f t="shared" si="18"/>
        <v>314</v>
      </c>
      <c r="B318" s="171" t="s">
        <v>784</v>
      </c>
      <c r="C318" s="172" t="s">
        <v>543</v>
      </c>
      <c r="D318" s="173" t="s">
        <v>561</v>
      </c>
      <c r="E318" s="174" t="s">
        <v>535</v>
      </c>
      <c r="F318" s="279" t="s">
        <v>545</v>
      </c>
      <c r="G318" s="174" t="s">
        <v>701</v>
      </c>
      <c r="H318" s="173" t="s">
        <v>538</v>
      </c>
      <c r="I318" s="173" t="s">
        <v>539</v>
      </c>
      <c r="J318" s="278">
        <v>1</v>
      </c>
      <c r="K318" s="184">
        <v>41604</v>
      </c>
      <c r="L318" s="184">
        <v>41604</v>
      </c>
      <c r="M318" s="185">
        <v>14770.09</v>
      </c>
      <c r="N318" s="186">
        <v>443.1</v>
      </c>
      <c r="O318" s="187">
        <v>120</v>
      </c>
      <c r="P318" s="185"/>
      <c r="Q318" s="185">
        <f t="shared" si="17"/>
        <v>120</v>
      </c>
      <c r="R318" s="185">
        <f>IF(基本信息!$C$4&lt;&gt;"B","",Q318-N318)</f>
        <v>-323.1</v>
      </c>
      <c r="S318" s="194">
        <f>IF(基本信息!$C$4&lt;&gt;"B","",IF(N318=0,0,ROUND(R318/ABS(N318),4)))</f>
        <v>-0.7292</v>
      </c>
      <c r="T318" s="195"/>
      <c r="U318" s="152" t="s">
        <v>541</v>
      </c>
      <c r="V318" s="152">
        <v>5</v>
      </c>
      <c r="W318" s="152">
        <v>5</v>
      </c>
    </row>
    <row r="319" ht="21" customHeight="1" spans="1:22">
      <c r="A319" s="170">
        <f t="shared" si="18"/>
        <v>315</v>
      </c>
      <c r="B319" s="171" t="s">
        <v>785</v>
      </c>
      <c r="C319" s="172" t="s">
        <v>543</v>
      </c>
      <c r="D319" s="173" t="s">
        <v>556</v>
      </c>
      <c r="E319" s="174" t="s">
        <v>535</v>
      </c>
      <c r="F319" s="279" t="s">
        <v>545</v>
      </c>
      <c r="G319" s="174" t="s">
        <v>537</v>
      </c>
      <c r="H319" s="173" t="s">
        <v>557</v>
      </c>
      <c r="I319" s="173" t="s">
        <v>539</v>
      </c>
      <c r="J319" s="278">
        <v>1</v>
      </c>
      <c r="K319" s="184">
        <v>41604</v>
      </c>
      <c r="L319" s="184">
        <v>41604</v>
      </c>
      <c r="M319" s="185">
        <v>18172.38</v>
      </c>
      <c r="N319" s="186">
        <v>545.17</v>
      </c>
      <c r="O319" s="187">
        <v>490</v>
      </c>
      <c r="P319" s="185"/>
      <c r="Q319" s="185">
        <f t="shared" si="17"/>
        <v>490</v>
      </c>
      <c r="R319" s="185">
        <f>IF(基本信息!$C$4&lt;&gt;"B","",Q319-N319)</f>
        <v>-55.17</v>
      </c>
      <c r="S319" s="194">
        <f>IF(基本信息!$C$4&lt;&gt;"B","",IF(N319=0,0,ROUND(R319/ABS(N319),4)))</f>
        <v>-0.1012</v>
      </c>
      <c r="T319" s="195"/>
      <c r="U319" s="152" t="s">
        <v>541</v>
      </c>
      <c r="V319" s="152">
        <v>6</v>
      </c>
    </row>
    <row r="320" ht="21" customHeight="1" spans="1:23">
      <c r="A320" s="170">
        <f t="shared" si="18"/>
        <v>316</v>
      </c>
      <c r="B320" s="171" t="s">
        <v>786</v>
      </c>
      <c r="C320" s="172" t="s">
        <v>543</v>
      </c>
      <c r="D320" s="173" t="s">
        <v>561</v>
      </c>
      <c r="E320" s="174" t="s">
        <v>535</v>
      </c>
      <c r="F320" s="279" t="s">
        <v>545</v>
      </c>
      <c r="G320" s="174" t="s">
        <v>701</v>
      </c>
      <c r="H320" s="173" t="s">
        <v>538</v>
      </c>
      <c r="I320" s="173" t="s">
        <v>539</v>
      </c>
      <c r="J320" s="278">
        <v>1</v>
      </c>
      <c r="K320" s="184">
        <v>41604</v>
      </c>
      <c r="L320" s="184">
        <v>41604</v>
      </c>
      <c r="M320" s="185">
        <v>14770.09</v>
      </c>
      <c r="N320" s="186">
        <v>443.1</v>
      </c>
      <c r="O320" s="187">
        <v>120</v>
      </c>
      <c r="P320" s="185"/>
      <c r="Q320" s="185">
        <f t="shared" si="17"/>
        <v>120</v>
      </c>
      <c r="R320" s="185">
        <f>IF(基本信息!$C$4&lt;&gt;"B","",Q320-N320)</f>
        <v>-323.1</v>
      </c>
      <c r="S320" s="194">
        <f>IF(基本信息!$C$4&lt;&gt;"B","",IF(N320=0,0,ROUND(R320/ABS(N320),4)))</f>
        <v>-0.7292</v>
      </c>
      <c r="T320" s="195"/>
      <c r="U320" s="152" t="s">
        <v>541</v>
      </c>
      <c r="V320" s="152">
        <v>5</v>
      </c>
      <c r="W320" s="152">
        <v>5</v>
      </c>
    </row>
    <row r="321" ht="21" customHeight="1" spans="1:23">
      <c r="A321" s="170">
        <f t="shared" si="18"/>
        <v>317</v>
      </c>
      <c r="B321" s="171" t="s">
        <v>787</v>
      </c>
      <c r="C321" s="172" t="s">
        <v>543</v>
      </c>
      <c r="D321" s="173" t="s">
        <v>561</v>
      </c>
      <c r="E321" s="174" t="s">
        <v>535</v>
      </c>
      <c r="F321" s="279" t="s">
        <v>545</v>
      </c>
      <c r="G321" s="174" t="s">
        <v>701</v>
      </c>
      <c r="H321" s="173" t="s">
        <v>538</v>
      </c>
      <c r="I321" s="173" t="s">
        <v>539</v>
      </c>
      <c r="J321" s="278">
        <v>1</v>
      </c>
      <c r="K321" s="184">
        <v>41604</v>
      </c>
      <c r="L321" s="184">
        <v>41604</v>
      </c>
      <c r="M321" s="185">
        <v>14770.09</v>
      </c>
      <c r="N321" s="186">
        <v>443.1</v>
      </c>
      <c r="O321" s="187">
        <v>120</v>
      </c>
      <c r="P321" s="185"/>
      <c r="Q321" s="185">
        <f t="shared" si="17"/>
        <v>120</v>
      </c>
      <c r="R321" s="185">
        <f>IF(基本信息!$C$4&lt;&gt;"B","",Q321-N321)</f>
        <v>-323.1</v>
      </c>
      <c r="S321" s="194">
        <f>IF(基本信息!$C$4&lt;&gt;"B","",IF(N321=0,0,ROUND(R321/ABS(N321),4)))</f>
        <v>-0.7292</v>
      </c>
      <c r="T321" s="195"/>
      <c r="U321" s="152" t="s">
        <v>541</v>
      </c>
      <c r="V321" s="152">
        <v>5</v>
      </c>
      <c r="W321" s="152">
        <v>5</v>
      </c>
    </row>
    <row r="322" ht="21" customHeight="1" spans="1:22">
      <c r="A322" s="170">
        <f t="shared" si="18"/>
        <v>318</v>
      </c>
      <c r="B322" s="171" t="s">
        <v>788</v>
      </c>
      <c r="C322" s="172" t="s">
        <v>543</v>
      </c>
      <c r="D322" s="173" t="s">
        <v>556</v>
      </c>
      <c r="E322" s="174" t="s">
        <v>535</v>
      </c>
      <c r="F322" s="279" t="s">
        <v>545</v>
      </c>
      <c r="G322" s="174" t="s">
        <v>735</v>
      </c>
      <c r="H322" s="173" t="s">
        <v>702</v>
      </c>
      <c r="I322" s="173" t="s">
        <v>539</v>
      </c>
      <c r="J322" s="278">
        <v>1</v>
      </c>
      <c r="K322" s="184">
        <v>41604</v>
      </c>
      <c r="L322" s="184">
        <v>41604</v>
      </c>
      <c r="M322" s="185">
        <v>18172.38</v>
      </c>
      <c r="N322" s="186">
        <v>545.17</v>
      </c>
      <c r="O322" s="187">
        <v>330</v>
      </c>
      <c r="P322" s="185"/>
      <c r="Q322" s="185">
        <f t="shared" si="17"/>
        <v>330</v>
      </c>
      <c r="R322" s="185">
        <f>IF(基本信息!$C$4&lt;&gt;"B","",Q322-N322)</f>
        <v>-215.17</v>
      </c>
      <c r="S322" s="194">
        <f>IF(基本信息!$C$4&lt;&gt;"B","",IF(N322=0,0,ROUND(R322/ABS(N322),4)))</f>
        <v>-0.3947</v>
      </c>
      <c r="T322" s="195"/>
      <c r="U322" s="152" t="s">
        <v>541</v>
      </c>
      <c r="V322" s="152">
        <v>7</v>
      </c>
    </row>
    <row r="323" ht="21" customHeight="1" spans="1:22">
      <c r="A323" s="170">
        <f t="shared" si="18"/>
        <v>319</v>
      </c>
      <c r="B323" s="171" t="s">
        <v>789</v>
      </c>
      <c r="C323" s="172" t="s">
        <v>543</v>
      </c>
      <c r="D323" s="173" t="s">
        <v>556</v>
      </c>
      <c r="E323" s="174" t="s">
        <v>535</v>
      </c>
      <c r="F323" s="279" t="s">
        <v>545</v>
      </c>
      <c r="G323" s="174" t="s">
        <v>537</v>
      </c>
      <c r="H323" s="173" t="s">
        <v>425</v>
      </c>
      <c r="I323" s="173" t="s">
        <v>539</v>
      </c>
      <c r="J323" s="278">
        <v>1</v>
      </c>
      <c r="K323" s="184">
        <v>41604</v>
      </c>
      <c r="L323" s="184">
        <v>41604</v>
      </c>
      <c r="M323" s="185">
        <v>18172.38</v>
      </c>
      <c r="N323" s="186">
        <v>545.17</v>
      </c>
      <c r="O323" s="187">
        <v>490</v>
      </c>
      <c r="P323" s="185"/>
      <c r="Q323" s="185">
        <f t="shared" si="17"/>
        <v>490</v>
      </c>
      <c r="R323" s="185">
        <f>IF(基本信息!$C$4&lt;&gt;"B","",Q323-N323)</f>
        <v>-55.17</v>
      </c>
      <c r="S323" s="194">
        <f>IF(基本信息!$C$4&lt;&gt;"B","",IF(N323=0,0,ROUND(R323/ABS(N323),4)))</f>
        <v>-0.1012</v>
      </c>
      <c r="T323" s="195"/>
      <c r="U323" s="152" t="s">
        <v>541</v>
      </c>
      <c r="V323" s="152">
        <v>10</v>
      </c>
    </row>
    <row r="324" ht="21" customHeight="1" spans="1:23">
      <c r="A324" s="170">
        <f t="shared" si="18"/>
        <v>320</v>
      </c>
      <c r="B324" s="171" t="s">
        <v>790</v>
      </c>
      <c r="C324" s="172" t="s">
        <v>543</v>
      </c>
      <c r="D324" s="173" t="s">
        <v>561</v>
      </c>
      <c r="E324" s="174" t="s">
        <v>535</v>
      </c>
      <c r="F324" s="279" t="s">
        <v>545</v>
      </c>
      <c r="G324" s="174" t="s">
        <v>701</v>
      </c>
      <c r="H324" s="173" t="s">
        <v>538</v>
      </c>
      <c r="I324" s="173" t="s">
        <v>539</v>
      </c>
      <c r="J324" s="278">
        <v>1</v>
      </c>
      <c r="K324" s="184">
        <v>41604</v>
      </c>
      <c r="L324" s="184">
        <v>41604</v>
      </c>
      <c r="M324" s="185">
        <v>14770.09</v>
      </c>
      <c r="N324" s="186">
        <v>443.1</v>
      </c>
      <c r="O324" s="187">
        <v>120</v>
      </c>
      <c r="P324" s="185"/>
      <c r="Q324" s="185">
        <f t="shared" si="17"/>
        <v>120</v>
      </c>
      <c r="R324" s="185">
        <f>IF(基本信息!$C$4&lt;&gt;"B","",Q324-N324)</f>
        <v>-323.1</v>
      </c>
      <c r="S324" s="194">
        <f>IF(基本信息!$C$4&lt;&gt;"B","",IF(N324=0,0,ROUND(R324/ABS(N324),4)))</f>
        <v>-0.7292</v>
      </c>
      <c r="T324" s="195"/>
      <c r="U324" s="152" t="s">
        <v>541</v>
      </c>
      <c r="V324" s="152">
        <v>5</v>
      </c>
      <c r="W324" s="152">
        <v>5</v>
      </c>
    </row>
    <row r="325" ht="21" customHeight="1" spans="1:23">
      <c r="A325" s="170">
        <f t="shared" si="18"/>
        <v>321</v>
      </c>
      <c r="B325" s="171" t="s">
        <v>791</v>
      </c>
      <c r="C325" s="172" t="s">
        <v>543</v>
      </c>
      <c r="D325" s="173" t="s">
        <v>544</v>
      </c>
      <c r="E325" s="174" t="s">
        <v>535</v>
      </c>
      <c r="F325" s="279" t="s">
        <v>545</v>
      </c>
      <c r="G325" s="174" t="s">
        <v>701</v>
      </c>
      <c r="H325" s="173" t="s">
        <v>538</v>
      </c>
      <c r="I325" s="173" t="s">
        <v>539</v>
      </c>
      <c r="J325" s="278">
        <v>1</v>
      </c>
      <c r="K325" s="184">
        <v>41609</v>
      </c>
      <c r="L325" s="184">
        <v>41609</v>
      </c>
      <c r="M325" s="185">
        <v>6030.57</v>
      </c>
      <c r="N325" s="186">
        <v>180.92</v>
      </c>
      <c r="O325" s="187">
        <v>120</v>
      </c>
      <c r="P325" s="185"/>
      <c r="Q325" s="185">
        <f t="shared" ref="Q325:Q388" si="19">J325*O325</f>
        <v>120</v>
      </c>
      <c r="R325" s="185">
        <f>IF(基本信息!$C$4&lt;&gt;"B","",Q325-N325)</f>
        <v>-60.92</v>
      </c>
      <c r="S325" s="194">
        <f>IF(基本信息!$C$4&lt;&gt;"B","",IF(N325=0,0,ROUND(R325/ABS(N325),4)))</f>
        <v>-0.3367</v>
      </c>
      <c r="T325" s="195"/>
      <c r="U325" s="152" t="s">
        <v>541</v>
      </c>
      <c r="V325" s="152">
        <v>5</v>
      </c>
      <c r="W325" s="152">
        <v>5</v>
      </c>
    </row>
    <row r="326" ht="21" customHeight="1" spans="1:22">
      <c r="A326" s="170">
        <f t="shared" si="18"/>
        <v>322</v>
      </c>
      <c r="B326" s="171" t="s">
        <v>792</v>
      </c>
      <c r="C326" s="172" t="s">
        <v>543</v>
      </c>
      <c r="D326" s="173" t="s">
        <v>556</v>
      </c>
      <c r="E326" s="174" t="s">
        <v>535</v>
      </c>
      <c r="F326" s="279" t="s">
        <v>545</v>
      </c>
      <c r="G326" s="174" t="s">
        <v>537</v>
      </c>
      <c r="H326" s="173" t="s">
        <v>425</v>
      </c>
      <c r="I326" s="173" t="s">
        <v>539</v>
      </c>
      <c r="J326" s="278">
        <v>1</v>
      </c>
      <c r="K326" s="184">
        <v>41604</v>
      </c>
      <c r="L326" s="184">
        <v>41604</v>
      </c>
      <c r="M326" s="185">
        <v>18172.38</v>
      </c>
      <c r="N326" s="186">
        <v>545.17</v>
      </c>
      <c r="O326" s="187">
        <v>490</v>
      </c>
      <c r="P326" s="185"/>
      <c r="Q326" s="185">
        <f t="shared" si="19"/>
        <v>490</v>
      </c>
      <c r="R326" s="185">
        <f>IF(基本信息!$C$4&lt;&gt;"B","",Q326-N326)</f>
        <v>-55.17</v>
      </c>
      <c r="S326" s="194">
        <f>IF(基本信息!$C$4&lt;&gt;"B","",IF(N326=0,0,ROUND(R326/ABS(N326),4)))</f>
        <v>-0.1012</v>
      </c>
      <c r="T326" s="195"/>
      <c r="U326" s="152" t="s">
        <v>541</v>
      </c>
      <c r="V326" s="152">
        <v>10</v>
      </c>
    </row>
    <row r="327" ht="21" customHeight="1" spans="1:23">
      <c r="A327" s="170">
        <f t="shared" si="18"/>
        <v>323</v>
      </c>
      <c r="B327" s="171" t="s">
        <v>793</v>
      </c>
      <c r="C327" s="172" t="s">
        <v>733</v>
      </c>
      <c r="D327" s="173" t="s">
        <v>794</v>
      </c>
      <c r="E327" s="174" t="s">
        <v>535</v>
      </c>
      <c r="F327" s="279" t="s">
        <v>795</v>
      </c>
      <c r="G327" s="174" t="s">
        <v>701</v>
      </c>
      <c r="H327" s="173" t="s">
        <v>538</v>
      </c>
      <c r="I327" s="173" t="s">
        <v>539</v>
      </c>
      <c r="J327" s="278">
        <v>1</v>
      </c>
      <c r="K327" s="184">
        <v>41733</v>
      </c>
      <c r="L327" s="184">
        <v>41733</v>
      </c>
      <c r="M327" s="185">
        <v>8123.69</v>
      </c>
      <c r="N327" s="186">
        <v>243.71</v>
      </c>
      <c r="O327" s="187">
        <v>120</v>
      </c>
      <c r="P327" s="185"/>
      <c r="Q327" s="185">
        <f t="shared" si="19"/>
        <v>120</v>
      </c>
      <c r="R327" s="185">
        <f>IF(基本信息!$C$4&lt;&gt;"B","",Q327-N327)</f>
        <v>-123.71</v>
      </c>
      <c r="S327" s="194">
        <f>IF(基本信息!$C$4&lt;&gt;"B","",IF(N327=0,0,ROUND(R327/ABS(N327),4)))</f>
        <v>-0.5076</v>
      </c>
      <c r="T327" s="195"/>
      <c r="U327" s="152" t="s">
        <v>541</v>
      </c>
      <c r="V327" s="152">
        <v>5</v>
      </c>
      <c r="W327" s="152">
        <v>5</v>
      </c>
    </row>
    <row r="328" ht="21" customHeight="1" spans="1:23">
      <c r="A328" s="170">
        <f t="shared" si="18"/>
        <v>324</v>
      </c>
      <c r="B328" s="171" t="s">
        <v>796</v>
      </c>
      <c r="C328" s="172" t="s">
        <v>733</v>
      </c>
      <c r="D328" s="173" t="s">
        <v>794</v>
      </c>
      <c r="E328" s="174" t="s">
        <v>535</v>
      </c>
      <c r="F328" s="279" t="s">
        <v>795</v>
      </c>
      <c r="G328" s="174" t="s">
        <v>701</v>
      </c>
      <c r="H328" s="173" t="s">
        <v>538</v>
      </c>
      <c r="I328" s="173" t="s">
        <v>539</v>
      </c>
      <c r="J328" s="278">
        <v>1</v>
      </c>
      <c r="K328" s="184">
        <v>41733</v>
      </c>
      <c r="L328" s="184">
        <v>41733</v>
      </c>
      <c r="M328" s="185">
        <v>8123.69</v>
      </c>
      <c r="N328" s="186">
        <v>243.71</v>
      </c>
      <c r="O328" s="187">
        <v>120</v>
      </c>
      <c r="P328" s="185"/>
      <c r="Q328" s="185">
        <f t="shared" si="19"/>
        <v>120</v>
      </c>
      <c r="R328" s="185">
        <f>IF(基本信息!$C$4&lt;&gt;"B","",Q328-N328)</f>
        <v>-123.71</v>
      </c>
      <c r="S328" s="194">
        <f>IF(基本信息!$C$4&lt;&gt;"B","",IF(N328=0,0,ROUND(R328/ABS(N328),4)))</f>
        <v>-0.5076</v>
      </c>
      <c r="T328" s="195"/>
      <c r="U328" s="152" t="s">
        <v>541</v>
      </c>
      <c r="V328" s="152">
        <v>5</v>
      </c>
      <c r="W328" s="152">
        <v>5</v>
      </c>
    </row>
    <row r="329" ht="21" customHeight="1" spans="1:22">
      <c r="A329" s="170">
        <f t="shared" si="18"/>
        <v>325</v>
      </c>
      <c r="B329" s="171" t="s">
        <v>797</v>
      </c>
      <c r="C329" s="172" t="s">
        <v>543</v>
      </c>
      <c r="D329" s="173" t="s">
        <v>544</v>
      </c>
      <c r="E329" s="174" t="s">
        <v>535</v>
      </c>
      <c r="F329" s="279" t="s">
        <v>795</v>
      </c>
      <c r="G329" s="174" t="s">
        <v>735</v>
      </c>
      <c r="H329" s="173" t="s">
        <v>702</v>
      </c>
      <c r="I329" s="173" t="s">
        <v>539</v>
      </c>
      <c r="J329" s="278">
        <v>1</v>
      </c>
      <c r="K329" s="184">
        <v>41609</v>
      </c>
      <c r="L329" s="184">
        <v>41609</v>
      </c>
      <c r="M329" s="185">
        <v>6030.57</v>
      </c>
      <c r="N329" s="186">
        <v>180.92</v>
      </c>
      <c r="O329" s="187">
        <v>330</v>
      </c>
      <c r="P329" s="185"/>
      <c r="Q329" s="185">
        <f t="shared" si="19"/>
        <v>330</v>
      </c>
      <c r="R329" s="185">
        <f>IF(基本信息!$C$4&lt;&gt;"B","",Q329-N329)</f>
        <v>149.08</v>
      </c>
      <c r="S329" s="194">
        <f>IF(基本信息!$C$4&lt;&gt;"B","",IF(N329=0,0,ROUND(R329/ABS(N329),4)))</f>
        <v>0.824</v>
      </c>
      <c r="T329" s="195"/>
      <c r="U329" s="152" t="s">
        <v>541</v>
      </c>
      <c r="V329" s="152">
        <v>7</v>
      </c>
    </row>
    <row r="330" ht="21" customHeight="1" spans="1:22">
      <c r="A330" s="170">
        <f t="shared" si="18"/>
        <v>326</v>
      </c>
      <c r="B330" s="171" t="s">
        <v>798</v>
      </c>
      <c r="C330" s="172" t="s">
        <v>543</v>
      </c>
      <c r="D330" s="173" t="s">
        <v>544</v>
      </c>
      <c r="E330" s="174" t="s">
        <v>535</v>
      </c>
      <c r="F330" s="279" t="s">
        <v>545</v>
      </c>
      <c r="G330" s="174" t="s">
        <v>735</v>
      </c>
      <c r="H330" s="173" t="s">
        <v>702</v>
      </c>
      <c r="I330" s="173" t="s">
        <v>539</v>
      </c>
      <c r="J330" s="278">
        <v>1</v>
      </c>
      <c r="K330" s="184">
        <v>41609</v>
      </c>
      <c r="L330" s="184">
        <v>41609</v>
      </c>
      <c r="M330" s="185">
        <v>6030.57</v>
      </c>
      <c r="N330" s="186">
        <v>180.92</v>
      </c>
      <c r="O330" s="187">
        <v>330</v>
      </c>
      <c r="P330" s="185"/>
      <c r="Q330" s="185">
        <f t="shared" si="19"/>
        <v>330</v>
      </c>
      <c r="R330" s="185">
        <f>IF(基本信息!$C$4&lt;&gt;"B","",Q330-N330)</f>
        <v>149.08</v>
      </c>
      <c r="S330" s="194">
        <f>IF(基本信息!$C$4&lt;&gt;"B","",IF(N330=0,0,ROUND(R330/ABS(N330),4)))</f>
        <v>0.824</v>
      </c>
      <c r="T330" s="195"/>
      <c r="U330" s="152" t="s">
        <v>541</v>
      </c>
      <c r="V330" s="152">
        <v>7</v>
      </c>
    </row>
    <row r="331" ht="21" customHeight="1" spans="1:22">
      <c r="A331" s="170">
        <f t="shared" si="18"/>
        <v>327</v>
      </c>
      <c r="B331" s="171" t="s">
        <v>799</v>
      </c>
      <c r="C331" s="172" t="s">
        <v>543</v>
      </c>
      <c r="D331" s="173" t="s">
        <v>556</v>
      </c>
      <c r="E331" s="174" t="s">
        <v>535</v>
      </c>
      <c r="F331" s="279" t="s">
        <v>545</v>
      </c>
      <c r="G331" s="174" t="s">
        <v>537</v>
      </c>
      <c r="H331" s="173" t="s">
        <v>425</v>
      </c>
      <c r="I331" s="173" t="s">
        <v>539</v>
      </c>
      <c r="J331" s="278">
        <v>1</v>
      </c>
      <c r="K331" s="184">
        <v>41604</v>
      </c>
      <c r="L331" s="184">
        <v>41604</v>
      </c>
      <c r="M331" s="185">
        <v>18172.38</v>
      </c>
      <c r="N331" s="186">
        <v>545.17</v>
      </c>
      <c r="O331" s="187">
        <v>490</v>
      </c>
      <c r="P331" s="185"/>
      <c r="Q331" s="185">
        <f t="shared" si="19"/>
        <v>490</v>
      </c>
      <c r="R331" s="185">
        <f>IF(基本信息!$C$4&lt;&gt;"B","",Q331-N331)</f>
        <v>-55.17</v>
      </c>
      <c r="S331" s="194">
        <f>IF(基本信息!$C$4&lt;&gt;"B","",IF(N331=0,0,ROUND(R331/ABS(N331),4)))</f>
        <v>-0.1012</v>
      </c>
      <c r="T331" s="195"/>
      <c r="U331" s="152" t="s">
        <v>541</v>
      </c>
      <c r="V331" s="152">
        <v>10</v>
      </c>
    </row>
    <row r="332" ht="21" customHeight="1" spans="1:22">
      <c r="A332" s="170">
        <f t="shared" si="18"/>
        <v>328</v>
      </c>
      <c r="B332" s="171" t="s">
        <v>800</v>
      </c>
      <c r="C332" s="172" t="s">
        <v>543</v>
      </c>
      <c r="D332" s="173" t="s">
        <v>556</v>
      </c>
      <c r="E332" s="174" t="s">
        <v>535</v>
      </c>
      <c r="F332" s="279" t="s">
        <v>545</v>
      </c>
      <c r="G332" s="174" t="s">
        <v>735</v>
      </c>
      <c r="H332" s="173" t="s">
        <v>801</v>
      </c>
      <c r="I332" s="173" t="s">
        <v>539</v>
      </c>
      <c r="J332" s="278">
        <v>1</v>
      </c>
      <c r="K332" s="184">
        <v>41604</v>
      </c>
      <c r="L332" s="184">
        <v>41604</v>
      </c>
      <c r="M332" s="185">
        <v>18172.38</v>
      </c>
      <c r="N332" s="186">
        <v>545.17</v>
      </c>
      <c r="O332" s="187">
        <v>330</v>
      </c>
      <c r="P332" s="185"/>
      <c r="Q332" s="185">
        <f t="shared" si="19"/>
        <v>330</v>
      </c>
      <c r="R332" s="185">
        <f>IF(基本信息!$C$4&lt;&gt;"B","",Q332-N332)</f>
        <v>-215.17</v>
      </c>
      <c r="S332" s="194">
        <f>IF(基本信息!$C$4&lt;&gt;"B","",IF(N332=0,0,ROUND(R332/ABS(N332),4)))</f>
        <v>-0.3947</v>
      </c>
      <c r="T332" s="195"/>
      <c r="U332" s="152" t="s">
        <v>541</v>
      </c>
      <c r="V332" s="152">
        <v>9</v>
      </c>
    </row>
    <row r="333" ht="21" customHeight="1" spans="1:22">
      <c r="A333" s="170">
        <f t="shared" si="18"/>
        <v>329</v>
      </c>
      <c r="B333" s="171" t="s">
        <v>802</v>
      </c>
      <c r="C333" s="172" t="s">
        <v>543</v>
      </c>
      <c r="D333" s="173" t="s">
        <v>556</v>
      </c>
      <c r="E333" s="174" t="s">
        <v>535</v>
      </c>
      <c r="F333" s="279" t="s">
        <v>545</v>
      </c>
      <c r="G333" s="174" t="s">
        <v>735</v>
      </c>
      <c r="H333" s="173" t="s">
        <v>801</v>
      </c>
      <c r="I333" s="173" t="s">
        <v>539</v>
      </c>
      <c r="J333" s="278">
        <v>1</v>
      </c>
      <c r="K333" s="184">
        <v>41604</v>
      </c>
      <c r="L333" s="184">
        <v>41604</v>
      </c>
      <c r="M333" s="185">
        <v>18172.38</v>
      </c>
      <c r="N333" s="186">
        <v>545.17</v>
      </c>
      <c r="O333" s="187">
        <v>330</v>
      </c>
      <c r="P333" s="185"/>
      <c r="Q333" s="185">
        <f t="shared" si="19"/>
        <v>330</v>
      </c>
      <c r="R333" s="185">
        <f>IF(基本信息!$C$4&lt;&gt;"B","",Q333-N333)</f>
        <v>-215.17</v>
      </c>
      <c r="S333" s="194">
        <f>IF(基本信息!$C$4&lt;&gt;"B","",IF(N333=0,0,ROUND(R333/ABS(N333),4)))</f>
        <v>-0.3947</v>
      </c>
      <c r="T333" s="195"/>
      <c r="U333" s="152" t="s">
        <v>541</v>
      </c>
      <c r="V333" s="152">
        <v>9</v>
      </c>
    </row>
    <row r="334" ht="21" customHeight="1" spans="1:22">
      <c r="A334" s="170">
        <f t="shared" si="18"/>
        <v>330</v>
      </c>
      <c r="B334" s="171" t="s">
        <v>803</v>
      </c>
      <c r="C334" s="172" t="s">
        <v>543</v>
      </c>
      <c r="D334" s="173" t="s">
        <v>556</v>
      </c>
      <c r="E334" s="174" t="s">
        <v>535</v>
      </c>
      <c r="F334" s="279" t="s">
        <v>545</v>
      </c>
      <c r="G334" s="174" t="s">
        <v>735</v>
      </c>
      <c r="H334" s="173" t="s">
        <v>801</v>
      </c>
      <c r="I334" s="173" t="s">
        <v>539</v>
      </c>
      <c r="J334" s="278">
        <v>1</v>
      </c>
      <c r="K334" s="184">
        <v>41604</v>
      </c>
      <c r="L334" s="184">
        <v>41604</v>
      </c>
      <c r="M334" s="185">
        <v>18172.38</v>
      </c>
      <c r="N334" s="186">
        <v>545.17</v>
      </c>
      <c r="O334" s="187">
        <v>330</v>
      </c>
      <c r="P334" s="185"/>
      <c r="Q334" s="185">
        <f t="shared" si="19"/>
        <v>330</v>
      </c>
      <c r="R334" s="185">
        <f>IF(基本信息!$C$4&lt;&gt;"B","",Q334-N334)</f>
        <v>-215.17</v>
      </c>
      <c r="S334" s="194">
        <f>IF(基本信息!$C$4&lt;&gt;"B","",IF(N334=0,0,ROUND(R334/ABS(N334),4)))</f>
        <v>-0.3947</v>
      </c>
      <c r="T334" s="195"/>
      <c r="U334" s="152" t="s">
        <v>541</v>
      </c>
      <c r="V334" s="152">
        <v>9</v>
      </c>
    </row>
    <row r="335" ht="21" customHeight="1" spans="1:22">
      <c r="A335" s="170">
        <f t="shared" si="18"/>
        <v>331</v>
      </c>
      <c r="B335" s="171" t="s">
        <v>804</v>
      </c>
      <c r="C335" s="172" t="s">
        <v>543</v>
      </c>
      <c r="D335" s="173" t="s">
        <v>561</v>
      </c>
      <c r="E335" s="174" t="s">
        <v>535</v>
      </c>
      <c r="F335" s="279" t="s">
        <v>545</v>
      </c>
      <c r="G335" s="174" t="s">
        <v>735</v>
      </c>
      <c r="H335" s="173" t="s">
        <v>702</v>
      </c>
      <c r="I335" s="173" t="s">
        <v>539</v>
      </c>
      <c r="J335" s="278">
        <v>1</v>
      </c>
      <c r="K335" s="184">
        <v>41604</v>
      </c>
      <c r="L335" s="184">
        <v>41604</v>
      </c>
      <c r="M335" s="185">
        <v>14770.09</v>
      </c>
      <c r="N335" s="186">
        <v>443.1</v>
      </c>
      <c r="O335" s="187">
        <v>330</v>
      </c>
      <c r="P335" s="185"/>
      <c r="Q335" s="185">
        <f t="shared" si="19"/>
        <v>330</v>
      </c>
      <c r="R335" s="185">
        <f>IF(基本信息!$C$4&lt;&gt;"B","",Q335-N335)</f>
        <v>-113.1</v>
      </c>
      <c r="S335" s="194">
        <f>IF(基本信息!$C$4&lt;&gt;"B","",IF(N335=0,0,ROUND(R335/ABS(N335),4)))</f>
        <v>-0.2552</v>
      </c>
      <c r="T335" s="195"/>
      <c r="U335" s="152" t="s">
        <v>541</v>
      </c>
      <c r="V335" s="152">
        <v>7</v>
      </c>
    </row>
    <row r="336" ht="21" customHeight="1" spans="1:22">
      <c r="A336" s="170">
        <f t="shared" si="18"/>
        <v>332</v>
      </c>
      <c r="B336" s="171" t="s">
        <v>805</v>
      </c>
      <c r="C336" s="172" t="s">
        <v>733</v>
      </c>
      <c r="D336" s="173" t="s">
        <v>794</v>
      </c>
      <c r="E336" s="174" t="s">
        <v>535</v>
      </c>
      <c r="F336" s="279" t="s">
        <v>795</v>
      </c>
      <c r="G336" s="174" t="s">
        <v>701</v>
      </c>
      <c r="H336" s="173" t="s">
        <v>548</v>
      </c>
      <c r="I336" s="173" t="s">
        <v>539</v>
      </c>
      <c r="J336" s="278">
        <v>1</v>
      </c>
      <c r="K336" s="184">
        <v>41733</v>
      </c>
      <c r="L336" s="184">
        <v>41733</v>
      </c>
      <c r="M336" s="185">
        <v>4113.7</v>
      </c>
      <c r="N336" s="186">
        <v>123.41</v>
      </c>
      <c r="O336" s="187">
        <v>120</v>
      </c>
      <c r="P336" s="185"/>
      <c r="Q336" s="185">
        <f t="shared" si="19"/>
        <v>120</v>
      </c>
      <c r="R336" s="185">
        <f>IF(基本信息!$C$4&lt;&gt;"B","",Q336-N336)</f>
        <v>-3.41</v>
      </c>
      <c r="S336" s="194">
        <f>IF(基本信息!$C$4&lt;&gt;"B","",IF(N336=0,0,ROUND(R336/ABS(N336),4)))</f>
        <v>-0.0276</v>
      </c>
      <c r="T336" s="195"/>
      <c r="U336" s="152" t="s">
        <v>541</v>
      </c>
      <c r="V336" s="152">
        <v>2</v>
      </c>
    </row>
    <row r="337" ht="21" customHeight="1" spans="1:22">
      <c r="A337" s="170">
        <f t="shared" si="18"/>
        <v>333</v>
      </c>
      <c r="B337" s="171" t="s">
        <v>806</v>
      </c>
      <c r="C337" s="172" t="s">
        <v>733</v>
      </c>
      <c r="D337" s="173" t="s">
        <v>794</v>
      </c>
      <c r="E337" s="174" t="s">
        <v>535</v>
      </c>
      <c r="F337" s="279" t="s">
        <v>795</v>
      </c>
      <c r="G337" s="174" t="s">
        <v>701</v>
      </c>
      <c r="H337" s="173" t="s">
        <v>548</v>
      </c>
      <c r="I337" s="173" t="s">
        <v>539</v>
      </c>
      <c r="J337" s="278">
        <v>1</v>
      </c>
      <c r="K337" s="184">
        <v>41733</v>
      </c>
      <c r="L337" s="184">
        <v>41733</v>
      </c>
      <c r="M337" s="185">
        <v>4113.7</v>
      </c>
      <c r="N337" s="186">
        <v>123.41</v>
      </c>
      <c r="O337" s="187">
        <v>120</v>
      </c>
      <c r="P337" s="185"/>
      <c r="Q337" s="185">
        <f t="shared" si="19"/>
        <v>120</v>
      </c>
      <c r="R337" s="185">
        <f>IF(基本信息!$C$4&lt;&gt;"B","",Q337-N337)</f>
        <v>-3.41</v>
      </c>
      <c r="S337" s="194">
        <f>IF(基本信息!$C$4&lt;&gt;"B","",IF(N337=0,0,ROUND(R337/ABS(N337),4)))</f>
        <v>-0.0276</v>
      </c>
      <c r="T337" s="195"/>
      <c r="U337" s="152" t="s">
        <v>541</v>
      </c>
      <c r="V337" s="152">
        <v>2</v>
      </c>
    </row>
    <row r="338" ht="21" customHeight="1" spans="1:21">
      <c r="A338" s="170">
        <f t="shared" si="18"/>
        <v>334</v>
      </c>
      <c r="B338" s="171" t="s">
        <v>807</v>
      </c>
      <c r="C338" s="172" t="s">
        <v>808</v>
      </c>
      <c r="D338" s="173" t="s">
        <v>809</v>
      </c>
      <c r="E338" s="174" t="s">
        <v>808</v>
      </c>
      <c r="F338" s="279" t="s">
        <v>810</v>
      </c>
      <c r="G338" s="173" t="s">
        <v>809</v>
      </c>
      <c r="H338" s="173" t="s">
        <v>462</v>
      </c>
      <c r="I338" s="173" t="s">
        <v>497</v>
      </c>
      <c r="J338" s="278">
        <v>1</v>
      </c>
      <c r="K338" s="184">
        <v>43073</v>
      </c>
      <c r="L338" s="184">
        <v>43073</v>
      </c>
      <c r="M338" s="185">
        <v>18460.99</v>
      </c>
      <c r="N338" s="186">
        <v>4433.71</v>
      </c>
      <c r="O338" s="187">
        <v>120</v>
      </c>
      <c r="P338" s="185"/>
      <c r="Q338" s="185">
        <f t="shared" si="19"/>
        <v>120</v>
      </c>
      <c r="R338" s="185">
        <f>IF(基本信息!$C$4&lt;&gt;"B","",Q338-N338)</f>
        <v>-4313.71</v>
      </c>
      <c r="S338" s="194">
        <f>IF(基本信息!$C$4&lt;&gt;"B","",IF(N338=0,0,ROUND(R338/ABS(N338),4)))</f>
        <v>-0.9729</v>
      </c>
      <c r="T338" s="195"/>
      <c r="U338" s="152" t="s">
        <v>811</v>
      </c>
    </row>
    <row r="339" ht="21" customHeight="1" spans="1:21">
      <c r="A339" s="170">
        <f t="shared" si="18"/>
        <v>335</v>
      </c>
      <c r="B339" s="171" t="s">
        <v>812</v>
      </c>
      <c r="C339" s="172" t="s">
        <v>808</v>
      </c>
      <c r="D339" s="173" t="s">
        <v>809</v>
      </c>
      <c r="E339" s="174" t="s">
        <v>808</v>
      </c>
      <c r="F339" s="279" t="s">
        <v>810</v>
      </c>
      <c r="G339" s="173" t="s">
        <v>809</v>
      </c>
      <c r="H339" s="173" t="s">
        <v>462</v>
      </c>
      <c r="I339" s="173" t="s">
        <v>497</v>
      </c>
      <c r="J339" s="278">
        <v>1</v>
      </c>
      <c r="K339" s="184">
        <v>43073</v>
      </c>
      <c r="L339" s="184">
        <v>43073</v>
      </c>
      <c r="M339" s="185">
        <v>18461.05</v>
      </c>
      <c r="N339" s="186">
        <v>4433.73</v>
      </c>
      <c r="O339" s="187">
        <v>120</v>
      </c>
      <c r="P339" s="185"/>
      <c r="Q339" s="185">
        <f t="shared" si="19"/>
        <v>120</v>
      </c>
      <c r="R339" s="185">
        <f>IF(基本信息!$C$4&lt;&gt;"B","",Q339-N339)</f>
        <v>-4313.73</v>
      </c>
      <c r="S339" s="194">
        <f>IF(基本信息!$C$4&lt;&gt;"B","",IF(N339=0,0,ROUND(R339/ABS(N339),4)))</f>
        <v>-0.9729</v>
      </c>
      <c r="T339" s="195"/>
      <c r="U339" s="152" t="s">
        <v>811</v>
      </c>
    </row>
    <row r="340" ht="21" customHeight="1" spans="1:21">
      <c r="A340" s="170">
        <f t="shared" si="18"/>
        <v>336</v>
      </c>
      <c r="B340" s="171" t="s">
        <v>813</v>
      </c>
      <c r="C340" s="172" t="s">
        <v>808</v>
      </c>
      <c r="D340" s="173" t="s">
        <v>809</v>
      </c>
      <c r="E340" s="174" t="s">
        <v>808</v>
      </c>
      <c r="F340" s="279" t="s">
        <v>810</v>
      </c>
      <c r="G340" s="173" t="s">
        <v>809</v>
      </c>
      <c r="H340" s="173" t="s">
        <v>462</v>
      </c>
      <c r="I340" s="173" t="s">
        <v>497</v>
      </c>
      <c r="J340" s="278">
        <v>1</v>
      </c>
      <c r="K340" s="184">
        <v>43073</v>
      </c>
      <c r="L340" s="184">
        <v>43073</v>
      </c>
      <c r="M340" s="185">
        <v>18461.05</v>
      </c>
      <c r="N340" s="186">
        <v>4433.73</v>
      </c>
      <c r="O340" s="187">
        <v>120</v>
      </c>
      <c r="P340" s="185"/>
      <c r="Q340" s="185">
        <f t="shared" si="19"/>
        <v>120</v>
      </c>
      <c r="R340" s="185">
        <f>IF(基本信息!$C$4&lt;&gt;"B","",Q340-N340)</f>
        <v>-4313.73</v>
      </c>
      <c r="S340" s="194">
        <f>IF(基本信息!$C$4&lt;&gt;"B","",IF(N340=0,0,ROUND(R340/ABS(N340),4)))</f>
        <v>-0.9729</v>
      </c>
      <c r="T340" s="195"/>
      <c r="U340" s="152" t="s">
        <v>811</v>
      </c>
    </row>
    <row r="341" ht="21" customHeight="1" spans="1:21">
      <c r="A341" s="170">
        <f t="shared" si="18"/>
        <v>337</v>
      </c>
      <c r="B341" s="171" t="s">
        <v>814</v>
      </c>
      <c r="C341" s="172" t="s">
        <v>808</v>
      </c>
      <c r="D341" s="173" t="s">
        <v>809</v>
      </c>
      <c r="E341" s="174" t="s">
        <v>808</v>
      </c>
      <c r="F341" s="279" t="s">
        <v>810</v>
      </c>
      <c r="G341" s="173" t="s">
        <v>809</v>
      </c>
      <c r="H341" s="173" t="s">
        <v>462</v>
      </c>
      <c r="I341" s="173" t="s">
        <v>497</v>
      </c>
      <c r="J341" s="278">
        <v>1</v>
      </c>
      <c r="K341" s="184">
        <v>43073</v>
      </c>
      <c r="L341" s="184">
        <v>43073</v>
      </c>
      <c r="M341" s="185">
        <v>18461.05</v>
      </c>
      <c r="N341" s="186">
        <v>4433.73</v>
      </c>
      <c r="O341" s="187">
        <v>120</v>
      </c>
      <c r="P341" s="185"/>
      <c r="Q341" s="185">
        <f t="shared" si="19"/>
        <v>120</v>
      </c>
      <c r="R341" s="185">
        <f>IF(基本信息!$C$4&lt;&gt;"B","",Q341-N341)</f>
        <v>-4313.73</v>
      </c>
      <c r="S341" s="194">
        <f>IF(基本信息!$C$4&lt;&gt;"B","",IF(N341=0,0,ROUND(R341/ABS(N341),4)))</f>
        <v>-0.9729</v>
      </c>
      <c r="T341" s="195"/>
      <c r="U341" s="152" t="s">
        <v>811</v>
      </c>
    </row>
    <row r="342" ht="21" customHeight="1" spans="1:21">
      <c r="A342" s="170">
        <f t="shared" si="18"/>
        <v>338</v>
      </c>
      <c r="B342" s="171" t="s">
        <v>815</v>
      </c>
      <c r="C342" s="172" t="s">
        <v>808</v>
      </c>
      <c r="D342" s="173" t="s">
        <v>809</v>
      </c>
      <c r="E342" s="174" t="s">
        <v>808</v>
      </c>
      <c r="F342" s="279" t="s">
        <v>810</v>
      </c>
      <c r="G342" s="173" t="s">
        <v>809</v>
      </c>
      <c r="H342" s="173" t="s">
        <v>462</v>
      </c>
      <c r="I342" s="173" t="s">
        <v>497</v>
      </c>
      <c r="J342" s="278">
        <v>1</v>
      </c>
      <c r="K342" s="184">
        <v>43073</v>
      </c>
      <c r="L342" s="184">
        <v>43073</v>
      </c>
      <c r="M342" s="185">
        <v>18461.05</v>
      </c>
      <c r="N342" s="186">
        <v>4433.73</v>
      </c>
      <c r="O342" s="187">
        <v>120</v>
      </c>
      <c r="P342" s="185"/>
      <c r="Q342" s="185">
        <f t="shared" si="19"/>
        <v>120</v>
      </c>
      <c r="R342" s="185">
        <f>IF(基本信息!$C$4&lt;&gt;"B","",Q342-N342)</f>
        <v>-4313.73</v>
      </c>
      <c r="S342" s="194">
        <f>IF(基本信息!$C$4&lt;&gt;"B","",IF(N342=0,0,ROUND(R342/ABS(N342),4)))</f>
        <v>-0.9729</v>
      </c>
      <c r="T342" s="195"/>
      <c r="U342" s="152" t="s">
        <v>811</v>
      </c>
    </row>
    <row r="343" ht="21" customHeight="1" spans="1:21">
      <c r="A343" s="170">
        <f t="shared" si="18"/>
        <v>339</v>
      </c>
      <c r="B343" s="171" t="s">
        <v>816</v>
      </c>
      <c r="C343" s="172" t="s">
        <v>808</v>
      </c>
      <c r="D343" s="173" t="s">
        <v>809</v>
      </c>
      <c r="E343" s="174" t="s">
        <v>808</v>
      </c>
      <c r="F343" s="279" t="s">
        <v>810</v>
      </c>
      <c r="G343" s="173" t="s">
        <v>809</v>
      </c>
      <c r="H343" s="173" t="s">
        <v>462</v>
      </c>
      <c r="I343" s="173" t="s">
        <v>497</v>
      </c>
      <c r="J343" s="278">
        <v>1</v>
      </c>
      <c r="K343" s="184">
        <v>43073</v>
      </c>
      <c r="L343" s="184">
        <v>43073</v>
      </c>
      <c r="M343" s="185">
        <v>18461.05</v>
      </c>
      <c r="N343" s="186">
        <v>4433.73</v>
      </c>
      <c r="O343" s="187">
        <v>120</v>
      </c>
      <c r="P343" s="185"/>
      <c r="Q343" s="185">
        <f t="shared" si="19"/>
        <v>120</v>
      </c>
      <c r="R343" s="185">
        <f>IF(基本信息!$C$4&lt;&gt;"B","",Q343-N343)</f>
        <v>-4313.73</v>
      </c>
      <c r="S343" s="194">
        <f>IF(基本信息!$C$4&lt;&gt;"B","",IF(N343=0,0,ROUND(R343/ABS(N343),4)))</f>
        <v>-0.9729</v>
      </c>
      <c r="T343" s="195"/>
      <c r="U343" s="152" t="s">
        <v>811</v>
      </c>
    </row>
    <row r="344" ht="21" customHeight="1" spans="1:21">
      <c r="A344" s="170">
        <f t="shared" si="18"/>
        <v>340</v>
      </c>
      <c r="B344" s="171" t="s">
        <v>817</v>
      </c>
      <c r="C344" s="172" t="s">
        <v>808</v>
      </c>
      <c r="D344" s="173" t="s">
        <v>809</v>
      </c>
      <c r="E344" s="174" t="s">
        <v>808</v>
      </c>
      <c r="F344" s="279" t="s">
        <v>810</v>
      </c>
      <c r="G344" s="173" t="s">
        <v>809</v>
      </c>
      <c r="H344" s="173" t="s">
        <v>462</v>
      </c>
      <c r="I344" s="173" t="s">
        <v>497</v>
      </c>
      <c r="J344" s="278">
        <v>1</v>
      </c>
      <c r="K344" s="184">
        <v>43073</v>
      </c>
      <c r="L344" s="184">
        <v>43073</v>
      </c>
      <c r="M344" s="185">
        <v>18461.05</v>
      </c>
      <c r="N344" s="186">
        <v>4433.73</v>
      </c>
      <c r="O344" s="187">
        <v>120</v>
      </c>
      <c r="P344" s="185"/>
      <c r="Q344" s="185">
        <f t="shared" si="19"/>
        <v>120</v>
      </c>
      <c r="R344" s="185">
        <f>IF(基本信息!$C$4&lt;&gt;"B","",Q344-N344)</f>
        <v>-4313.73</v>
      </c>
      <c r="S344" s="194">
        <f>IF(基本信息!$C$4&lt;&gt;"B","",IF(N344=0,0,ROUND(R344/ABS(N344),4)))</f>
        <v>-0.9729</v>
      </c>
      <c r="T344" s="195"/>
      <c r="U344" s="152" t="s">
        <v>811</v>
      </c>
    </row>
    <row r="345" ht="21" customHeight="1" spans="1:21">
      <c r="A345" s="170">
        <f t="shared" ref="A345:A408" si="20">A344+1</f>
        <v>341</v>
      </c>
      <c r="B345" s="171" t="s">
        <v>818</v>
      </c>
      <c r="C345" s="172" t="s">
        <v>808</v>
      </c>
      <c r="D345" s="173" t="s">
        <v>809</v>
      </c>
      <c r="E345" s="174" t="s">
        <v>808</v>
      </c>
      <c r="F345" s="279" t="s">
        <v>810</v>
      </c>
      <c r="G345" s="173" t="s">
        <v>809</v>
      </c>
      <c r="H345" s="173" t="s">
        <v>462</v>
      </c>
      <c r="I345" s="173" t="s">
        <v>497</v>
      </c>
      <c r="J345" s="278">
        <v>1</v>
      </c>
      <c r="K345" s="184">
        <v>43073</v>
      </c>
      <c r="L345" s="184">
        <v>43073</v>
      </c>
      <c r="M345" s="185">
        <v>18461.05</v>
      </c>
      <c r="N345" s="186">
        <v>4433.73</v>
      </c>
      <c r="O345" s="187">
        <v>120</v>
      </c>
      <c r="P345" s="185"/>
      <c r="Q345" s="185">
        <f t="shared" si="19"/>
        <v>120</v>
      </c>
      <c r="R345" s="185">
        <f>IF(基本信息!$C$4&lt;&gt;"B","",Q345-N345)</f>
        <v>-4313.73</v>
      </c>
      <c r="S345" s="194">
        <f>IF(基本信息!$C$4&lt;&gt;"B","",IF(N345=0,0,ROUND(R345/ABS(N345),4)))</f>
        <v>-0.9729</v>
      </c>
      <c r="T345" s="195"/>
      <c r="U345" s="152" t="s">
        <v>811</v>
      </c>
    </row>
    <row r="346" ht="21" customHeight="1" spans="1:21">
      <c r="A346" s="170">
        <f t="shared" si="20"/>
        <v>342</v>
      </c>
      <c r="B346" s="171" t="s">
        <v>819</v>
      </c>
      <c r="C346" s="172" t="s">
        <v>808</v>
      </c>
      <c r="D346" s="173" t="s">
        <v>809</v>
      </c>
      <c r="E346" s="174" t="s">
        <v>808</v>
      </c>
      <c r="F346" s="279" t="s">
        <v>810</v>
      </c>
      <c r="G346" s="173" t="s">
        <v>809</v>
      </c>
      <c r="H346" s="173" t="s">
        <v>462</v>
      </c>
      <c r="I346" s="173" t="s">
        <v>497</v>
      </c>
      <c r="J346" s="278">
        <v>1</v>
      </c>
      <c r="K346" s="184">
        <v>43073</v>
      </c>
      <c r="L346" s="184">
        <v>43073</v>
      </c>
      <c r="M346" s="185">
        <v>18461.05</v>
      </c>
      <c r="N346" s="186">
        <v>4433.73</v>
      </c>
      <c r="O346" s="187">
        <v>120</v>
      </c>
      <c r="P346" s="185"/>
      <c r="Q346" s="185">
        <f t="shared" si="19"/>
        <v>120</v>
      </c>
      <c r="R346" s="185">
        <f>IF(基本信息!$C$4&lt;&gt;"B","",Q346-N346)</f>
        <v>-4313.73</v>
      </c>
      <c r="S346" s="194">
        <f>IF(基本信息!$C$4&lt;&gt;"B","",IF(N346=0,0,ROUND(R346/ABS(N346),4)))</f>
        <v>-0.9729</v>
      </c>
      <c r="T346" s="195"/>
      <c r="U346" s="152" t="s">
        <v>811</v>
      </c>
    </row>
    <row r="347" ht="21" customHeight="1" spans="1:21">
      <c r="A347" s="170">
        <f t="shared" si="20"/>
        <v>343</v>
      </c>
      <c r="B347" s="171" t="s">
        <v>820</v>
      </c>
      <c r="C347" s="172" t="s">
        <v>808</v>
      </c>
      <c r="D347" s="173" t="s">
        <v>809</v>
      </c>
      <c r="E347" s="174" t="s">
        <v>808</v>
      </c>
      <c r="F347" s="279" t="s">
        <v>810</v>
      </c>
      <c r="G347" s="173" t="s">
        <v>809</v>
      </c>
      <c r="H347" s="173" t="s">
        <v>462</v>
      </c>
      <c r="I347" s="173" t="s">
        <v>497</v>
      </c>
      <c r="J347" s="278">
        <v>1</v>
      </c>
      <c r="K347" s="184">
        <v>43073</v>
      </c>
      <c r="L347" s="184">
        <v>43073</v>
      </c>
      <c r="M347" s="185">
        <v>18461.05</v>
      </c>
      <c r="N347" s="186">
        <v>4433.73</v>
      </c>
      <c r="O347" s="187">
        <v>120</v>
      </c>
      <c r="P347" s="185"/>
      <c r="Q347" s="185">
        <f t="shared" si="19"/>
        <v>120</v>
      </c>
      <c r="R347" s="185">
        <f>IF(基本信息!$C$4&lt;&gt;"B","",Q347-N347)</f>
        <v>-4313.73</v>
      </c>
      <c r="S347" s="194">
        <f>IF(基本信息!$C$4&lt;&gt;"B","",IF(N347=0,0,ROUND(R347/ABS(N347),4)))</f>
        <v>-0.9729</v>
      </c>
      <c r="T347" s="195"/>
      <c r="U347" s="152" t="s">
        <v>811</v>
      </c>
    </row>
    <row r="348" ht="21" customHeight="1" spans="1:21">
      <c r="A348" s="170">
        <f t="shared" si="20"/>
        <v>344</v>
      </c>
      <c r="B348" s="171" t="s">
        <v>821</v>
      </c>
      <c r="C348" s="172" t="s">
        <v>808</v>
      </c>
      <c r="D348" s="173" t="s">
        <v>809</v>
      </c>
      <c r="E348" s="174" t="s">
        <v>808</v>
      </c>
      <c r="F348" s="279" t="s">
        <v>810</v>
      </c>
      <c r="G348" s="173" t="s">
        <v>809</v>
      </c>
      <c r="H348" s="173" t="s">
        <v>462</v>
      </c>
      <c r="I348" s="173" t="s">
        <v>497</v>
      </c>
      <c r="J348" s="278">
        <v>1</v>
      </c>
      <c r="K348" s="184">
        <v>43073</v>
      </c>
      <c r="L348" s="184">
        <v>43073</v>
      </c>
      <c r="M348" s="185">
        <v>18461.05</v>
      </c>
      <c r="N348" s="186">
        <v>4433.73</v>
      </c>
      <c r="O348" s="187">
        <v>120</v>
      </c>
      <c r="P348" s="185"/>
      <c r="Q348" s="185">
        <f t="shared" si="19"/>
        <v>120</v>
      </c>
      <c r="R348" s="185">
        <f>IF(基本信息!$C$4&lt;&gt;"B","",Q348-N348)</f>
        <v>-4313.73</v>
      </c>
      <c r="S348" s="194">
        <f>IF(基本信息!$C$4&lt;&gt;"B","",IF(N348=0,0,ROUND(R348/ABS(N348),4)))</f>
        <v>-0.9729</v>
      </c>
      <c r="T348" s="195"/>
      <c r="U348" s="152" t="s">
        <v>811</v>
      </c>
    </row>
    <row r="349" ht="21" customHeight="1" spans="1:21">
      <c r="A349" s="170">
        <f t="shared" si="20"/>
        <v>345</v>
      </c>
      <c r="B349" s="171" t="s">
        <v>822</v>
      </c>
      <c r="C349" s="172" t="s">
        <v>808</v>
      </c>
      <c r="D349" s="173" t="s">
        <v>809</v>
      </c>
      <c r="E349" s="174" t="s">
        <v>808</v>
      </c>
      <c r="F349" s="279" t="s">
        <v>810</v>
      </c>
      <c r="G349" s="173" t="s">
        <v>809</v>
      </c>
      <c r="H349" s="173" t="s">
        <v>462</v>
      </c>
      <c r="I349" s="173" t="s">
        <v>497</v>
      </c>
      <c r="J349" s="278">
        <v>1</v>
      </c>
      <c r="K349" s="184">
        <v>43073</v>
      </c>
      <c r="L349" s="184">
        <v>43073</v>
      </c>
      <c r="M349" s="185">
        <v>18461.05</v>
      </c>
      <c r="N349" s="186">
        <v>4433.73</v>
      </c>
      <c r="O349" s="187">
        <v>120</v>
      </c>
      <c r="P349" s="185"/>
      <c r="Q349" s="185">
        <f t="shared" si="19"/>
        <v>120</v>
      </c>
      <c r="R349" s="185">
        <f>IF(基本信息!$C$4&lt;&gt;"B","",Q349-N349)</f>
        <v>-4313.73</v>
      </c>
      <c r="S349" s="194">
        <f>IF(基本信息!$C$4&lt;&gt;"B","",IF(N349=0,0,ROUND(R349/ABS(N349),4)))</f>
        <v>-0.9729</v>
      </c>
      <c r="T349" s="195"/>
      <c r="U349" s="152" t="s">
        <v>811</v>
      </c>
    </row>
    <row r="350" ht="21" customHeight="1" spans="1:21">
      <c r="A350" s="170">
        <f t="shared" si="20"/>
        <v>346</v>
      </c>
      <c r="B350" s="171" t="s">
        <v>823</v>
      </c>
      <c r="C350" s="172" t="s">
        <v>808</v>
      </c>
      <c r="D350" s="173" t="s">
        <v>809</v>
      </c>
      <c r="E350" s="174" t="s">
        <v>808</v>
      </c>
      <c r="F350" s="279" t="s">
        <v>810</v>
      </c>
      <c r="G350" s="173" t="s">
        <v>809</v>
      </c>
      <c r="H350" s="173" t="s">
        <v>462</v>
      </c>
      <c r="I350" s="173" t="s">
        <v>497</v>
      </c>
      <c r="J350" s="278">
        <v>1</v>
      </c>
      <c r="K350" s="184">
        <v>43073</v>
      </c>
      <c r="L350" s="184">
        <v>43073</v>
      </c>
      <c r="M350" s="185">
        <v>18461.05</v>
      </c>
      <c r="N350" s="186">
        <v>4433.73</v>
      </c>
      <c r="O350" s="187">
        <v>120</v>
      </c>
      <c r="P350" s="185"/>
      <c r="Q350" s="185">
        <f t="shared" si="19"/>
        <v>120</v>
      </c>
      <c r="R350" s="185">
        <f>IF(基本信息!$C$4&lt;&gt;"B","",Q350-N350)</f>
        <v>-4313.73</v>
      </c>
      <c r="S350" s="194">
        <f>IF(基本信息!$C$4&lt;&gt;"B","",IF(N350=0,0,ROUND(R350/ABS(N350),4)))</f>
        <v>-0.9729</v>
      </c>
      <c r="T350" s="195"/>
      <c r="U350" s="152" t="s">
        <v>811</v>
      </c>
    </row>
    <row r="351" ht="21" customHeight="1" spans="1:21">
      <c r="A351" s="170">
        <f t="shared" si="20"/>
        <v>347</v>
      </c>
      <c r="B351" s="171" t="s">
        <v>824</v>
      </c>
      <c r="C351" s="172" t="s">
        <v>808</v>
      </c>
      <c r="D351" s="173" t="s">
        <v>809</v>
      </c>
      <c r="E351" s="174" t="s">
        <v>808</v>
      </c>
      <c r="F351" s="279" t="s">
        <v>810</v>
      </c>
      <c r="G351" s="173" t="s">
        <v>809</v>
      </c>
      <c r="H351" s="173" t="s">
        <v>462</v>
      </c>
      <c r="I351" s="173" t="s">
        <v>497</v>
      </c>
      <c r="J351" s="278">
        <v>1</v>
      </c>
      <c r="K351" s="184">
        <v>43073</v>
      </c>
      <c r="L351" s="184">
        <v>43073</v>
      </c>
      <c r="M351" s="185">
        <v>18461.05</v>
      </c>
      <c r="N351" s="186">
        <v>4433.73</v>
      </c>
      <c r="O351" s="187">
        <v>120</v>
      </c>
      <c r="P351" s="185"/>
      <c r="Q351" s="185">
        <f t="shared" si="19"/>
        <v>120</v>
      </c>
      <c r="R351" s="185">
        <f>IF(基本信息!$C$4&lt;&gt;"B","",Q351-N351)</f>
        <v>-4313.73</v>
      </c>
      <c r="S351" s="194">
        <f>IF(基本信息!$C$4&lt;&gt;"B","",IF(N351=0,0,ROUND(R351/ABS(N351),4)))</f>
        <v>-0.9729</v>
      </c>
      <c r="T351" s="195"/>
      <c r="U351" s="152" t="s">
        <v>811</v>
      </c>
    </row>
    <row r="352" ht="21" customHeight="1" spans="1:21">
      <c r="A352" s="170">
        <f t="shared" si="20"/>
        <v>348</v>
      </c>
      <c r="B352" s="171" t="s">
        <v>825</v>
      </c>
      <c r="C352" s="172" t="s">
        <v>808</v>
      </c>
      <c r="D352" s="173" t="s">
        <v>809</v>
      </c>
      <c r="E352" s="174" t="s">
        <v>808</v>
      </c>
      <c r="F352" s="279" t="s">
        <v>810</v>
      </c>
      <c r="G352" s="173" t="s">
        <v>809</v>
      </c>
      <c r="H352" s="173" t="s">
        <v>462</v>
      </c>
      <c r="I352" s="173" t="s">
        <v>497</v>
      </c>
      <c r="J352" s="278">
        <v>1</v>
      </c>
      <c r="K352" s="184">
        <v>43073</v>
      </c>
      <c r="L352" s="184">
        <v>43073</v>
      </c>
      <c r="M352" s="185">
        <v>18461.05</v>
      </c>
      <c r="N352" s="186">
        <v>4433.73</v>
      </c>
      <c r="O352" s="187">
        <v>120</v>
      </c>
      <c r="P352" s="185"/>
      <c r="Q352" s="185">
        <f t="shared" si="19"/>
        <v>120</v>
      </c>
      <c r="R352" s="185">
        <f>IF(基本信息!$C$4&lt;&gt;"B","",Q352-N352)</f>
        <v>-4313.73</v>
      </c>
      <c r="S352" s="194">
        <f>IF(基本信息!$C$4&lt;&gt;"B","",IF(N352=0,0,ROUND(R352/ABS(N352),4)))</f>
        <v>-0.9729</v>
      </c>
      <c r="T352" s="195"/>
      <c r="U352" s="152" t="s">
        <v>811</v>
      </c>
    </row>
    <row r="353" ht="21" customHeight="1" spans="1:21">
      <c r="A353" s="170">
        <f t="shared" si="20"/>
        <v>349</v>
      </c>
      <c r="B353" s="171" t="s">
        <v>826</v>
      </c>
      <c r="C353" s="172" t="s">
        <v>827</v>
      </c>
      <c r="D353" s="173" t="s">
        <v>828</v>
      </c>
      <c r="E353" s="174" t="s">
        <v>829</v>
      </c>
      <c r="F353" s="279" t="s">
        <v>830</v>
      </c>
      <c r="G353" s="174" t="s">
        <v>831</v>
      </c>
      <c r="H353" s="173" t="s">
        <v>462</v>
      </c>
      <c r="I353" s="173" t="s">
        <v>391</v>
      </c>
      <c r="J353" s="278">
        <v>1</v>
      </c>
      <c r="K353" s="184">
        <v>39155</v>
      </c>
      <c r="L353" s="184">
        <v>39155</v>
      </c>
      <c r="M353" s="185">
        <v>0</v>
      </c>
      <c r="N353" s="186">
        <v>0</v>
      </c>
      <c r="O353" s="187">
        <v>8</v>
      </c>
      <c r="P353" s="185"/>
      <c r="Q353" s="185">
        <f t="shared" si="19"/>
        <v>8</v>
      </c>
      <c r="R353" s="185">
        <f>IF(基本信息!$C$4&lt;&gt;"B","",Q353-N353)</f>
        <v>8</v>
      </c>
      <c r="S353" s="194">
        <f>IF(基本信息!$C$4&lt;&gt;"B","",IF(N353=0,0,ROUND(R353/ABS(N353),4)))</f>
        <v>0</v>
      </c>
      <c r="T353" s="195"/>
      <c r="U353" s="152" t="s">
        <v>811</v>
      </c>
    </row>
    <row r="354" ht="21" customHeight="1" spans="1:21">
      <c r="A354" s="170">
        <f t="shared" si="20"/>
        <v>350</v>
      </c>
      <c r="B354" s="171" t="s">
        <v>832</v>
      </c>
      <c r="C354" s="172" t="s">
        <v>833</v>
      </c>
      <c r="D354" s="173" t="s">
        <v>828</v>
      </c>
      <c r="E354" s="174" t="s">
        <v>829</v>
      </c>
      <c r="F354" s="279" t="s">
        <v>830</v>
      </c>
      <c r="G354" s="174" t="s">
        <v>831</v>
      </c>
      <c r="H354" s="173" t="s">
        <v>462</v>
      </c>
      <c r="I354" s="173" t="s">
        <v>391</v>
      </c>
      <c r="J354" s="278">
        <v>1</v>
      </c>
      <c r="K354" s="184">
        <v>39155</v>
      </c>
      <c r="L354" s="184">
        <v>39155</v>
      </c>
      <c r="M354" s="185">
        <v>0</v>
      </c>
      <c r="N354" s="186">
        <v>0</v>
      </c>
      <c r="O354" s="187">
        <v>8</v>
      </c>
      <c r="P354" s="185"/>
      <c r="Q354" s="185">
        <f t="shared" si="19"/>
        <v>8</v>
      </c>
      <c r="R354" s="185">
        <f>IF(基本信息!$C$4&lt;&gt;"B","",Q354-N354)</f>
        <v>8</v>
      </c>
      <c r="S354" s="194">
        <f>IF(基本信息!$C$4&lt;&gt;"B","",IF(N354=0,0,ROUND(R354/ABS(N354),4)))</f>
        <v>0</v>
      </c>
      <c r="T354" s="195"/>
      <c r="U354" s="152" t="s">
        <v>811</v>
      </c>
    </row>
    <row r="355" ht="21" customHeight="1" spans="1:21">
      <c r="A355" s="170">
        <f t="shared" si="20"/>
        <v>351</v>
      </c>
      <c r="B355" s="171" t="s">
        <v>834</v>
      </c>
      <c r="C355" s="172" t="s">
        <v>835</v>
      </c>
      <c r="D355" s="173" t="s">
        <v>836</v>
      </c>
      <c r="E355" s="174" t="s">
        <v>829</v>
      </c>
      <c r="F355" s="279" t="s">
        <v>830</v>
      </c>
      <c r="G355" s="174" t="s">
        <v>831</v>
      </c>
      <c r="H355" s="173" t="s">
        <v>462</v>
      </c>
      <c r="I355" s="173" t="s">
        <v>391</v>
      </c>
      <c r="J355" s="278">
        <v>1</v>
      </c>
      <c r="K355" s="184">
        <v>39155</v>
      </c>
      <c r="L355" s="184">
        <v>39155</v>
      </c>
      <c r="M355" s="185">
        <v>13283.94</v>
      </c>
      <c r="N355" s="186">
        <v>398.52</v>
      </c>
      <c r="O355" s="187">
        <v>8</v>
      </c>
      <c r="P355" s="185"/>
      <c r="Q355" s="185">
        <f t="shared" si="19"/>
        <v>8</v>
      </c>
      <c r="R355" s="185">
        <f>IF(基本信息!$C$4&lt;&gt;"B","",Q355-N355)</f>
        <v>-390.52</v>
      </c>
      <c r="S355" s="194">
        <f>IF(基本信息!$C$4&lt;&gt;"B","",IF(N355=0,0,ROUND(R355/ABS(N355),4)))</f>
        <v>-0.9799</v>
      </c>
      <c r="T355" s="195"/>
      <c r="U355" s="152" t="s">
        <v>811</v>
      </c>
    </row>
    <row r="356" ht="21" customHeight="1" spans="1:21">
      <c r="A356" s="170">
        <f t="shared" si="20"/>
        <v>352</v>
      </c>
      <c r="B356" s="171" t="s">
        <v>837</v>
      </c>
      <c r="C356" s="172" t="s">
        <v>838</v>
      </c>
      <c r="D356" s="173" t="s">
        <v>836</v>
      </c>
      <c r="E356" s="174" t="s">
        <v>829</v>
      </c>
      <c r="F356" s="279" t="s">
        <v>830</v>
      </c>
      <c r="G356" s="174" t="s">
        <v>831</v>
      </c>
      <c r="H356" s="173" t="s">
        <v>462</v>
      </c>
      <c r="I356" s="173" t="s">
        <v>391</v>
      </c>
      <c r="J356" s="278">
        <v>1</v>
      </c>
      <c r="K356" s="184">
        <v>39155</v>
      </c>
      <c r="L356" s="184">
        <v>39155</v>
      </c>
      <c r="M356" s="185">
        <v>13283.94</v>
      </c>
      <c r="N356" s="186">
        <v>398.52</v>
      </c>
      <c r="O356" s="187">
        <v>8</v>
      </c>
      <c r="P356" s="185"/>
      <c r="Q356" s="185">
        <f t="shared" si="19"/>
        <v>8</v>
      </c>
      <c r="R356" s="185">
        <f>IF(基本信息!$C$4&lt;&gt;"B","",Q356-N356)</f>
        <v>-390.52</v>
      </c>
      <c r="S356" s="194">
        <f>IF(基本信息!$C$4&lt;&gt;"B","",IF(N356=0,0,ROUND(R356/ABS(N356),4)))</f>
        <v>-0.9799</v>
      </c>
      <c r="T356" s="195"/>
      <c r="U356" s="152" t="s">
        <v>811</v>
      </c>
    </row>
    <row r="357" ht="21" customHeight="1" spans="1:21">
      <c r="A357" s="170">
        <f t="shared" si="20"/>
        <v>353</v>
      </c>
      <c r="B357" s="171" t="s">
        <v>839</v>
      </c>
      <c r="C357" s="172" t="s">
        <v>840</v>
      </c>
      <c r="D357" s="173" t="s">
        <v>836</v>
      </c>
      <c r="E357" s="174" t="s">
        <v>829</v>
      </c>
      <c r="F357" s="279" t="s">
        <v>830</v>
      </c>
      <c r="G357" s="174" t="s">
        <v>831</v>
      </c>
      <c r="H357" s="173" t="s">
        <v>462</v>
      </c>
      <c r="I357" s="173" t="s">
        <v>391</v>
      </c>
      <c r="J357" s="278">
        <v>1</v>
      </c>
      <c r="K357" s="184">
        <v>39155</v>
      </c>
      <c r="L357" s="184">
        <v>39155</v>
      </c>
      <c r="M357" s="185">
        <v>13283.94</v>
      </c>
      <c r="N357" s="186">
        <v>398.52</v>
      </c>
      <c r="O357" s="187">
        <v>8</v>
      </c>
      <c r="P357" s="185"/>
      <c r="Q357" s="185">
        <f t="shared" si="19"/>
        <v>8</v>
      </c>
      <c r="R357" s="185">
        <f>IF(基本信息!$C$4&lt;&gt;"B","",Q357-N357)</f>
        <v>-390.52</v>
      </c>
      <c r="S357" s="194">
        <f>IF(基本信息!$C$4&lt;&gt;"B","",IF(N357=0,0,ROUND(R357/ABS(N357),4)))</f>
        <v>-0.9799</v>
      </c>
      <c r="T357" s="195"/>
      <c r="U357" s="152" t="s">
        <v>811</v>
      </c>
    </row>
    <row r="358" ht="21" customHeight="1" spans="1:21">
      <c r="A358" s="170">
        <f t="shared" si="20"/>
        <v>354</v>
      </c>
      <c r="B358" s="171" t="s">
        <v>841</v>
      </c>
      <c r="C358" s="172" t="s">
        <v>842</v>
      </c>
      <c r="D358" s="173" t="s">
        <v>836</v>
      </c>
      <c r="E358" s="174" t="s">
        <v>829</v>
      </c>
      <c r="F358" s="279" t="s">
        <v>830</v>
      </c>
      <c r="G358" s="174" t="s">
        <v>831</v>
      </c>
      <c r="H358" s="173" t="s">
        <v>462</v>
      </c>
      <c r="I358" s="173" t="s">
        <v>391</v>
      </c>
      <c r="J358" s="278">
        <v>1</v>
      </c>
      <c r="K358" s="184">
        <v>39155</v>
      </c>
      <c r="L358" s="184">
        <v>39155</v>
      </c>
      <c r="M358" s="185">
        <v>14055.47</v>
      </c>
      <c r="N358" s="186">
        <v>421.66</v>
      </c>
      <c r="O358" s="187">
        <v>8</v>
      </c>
      <c r="P358" s="185"/>
      <c r="Q358" s="185">
        <f t="shared" si="19"/>
        <v>8</v>
      </c>
      <c r="R358" s="185">
        <f>IF(基本信息!$C$4&lt;&gt;"B","",Q358-N358)</f>
        <v>-413.66</v>
      </c>
      <c r="S358" s="194">
        <f>IF(基本信息!$C$4&lt;&gt;"B","",IF(N358=0,0,ROUND(R358/ABS(N358),4)))</f>
        <v>-0.981</v>
      </c>
      <c r="T358" s="195"/>
      <c r="U358" s="152" t="s">
        <v>811</v>
      </c>
    </row>
    <row r="359" ht="21" customHeight="1" spans="1:21">
      <c r="A359" s="170">
        <f t="shared" si="20"/>
        <v>355</v>
      </c>
      <c r="B359" s="171" t="s">
        <v>843</v>
      </c>
      <c r="C359" s="172" t="s">
        <v>844</v>
      </c>
      <c r="D359" s="173" t="s">
        <v>845</v>
      </c>
      <c r="E359" s="174" t="s">
        <v>829</v>
      </c>
      <c r="F359" s="279" t="s">
        <v>830</v>
      </c>
      <c r="G359" s="174" t="s">
        <v>831</v>
      </c>
      <c r="H359" s="173" t="s">
        <v>462</v>
      </c>
      <c r="I359" s="173" t="s">
        <v>391</v>
      </c>
      <c r="J359" s="278">
        <v>1</v>
      </c>
      <c r="K359" s="184">
        <v>39217</v>
      </c>
      <c r="L359" s="184">
        <v>39217</v>
      </c>
      <c r="M359" s="185">
        <v>13842.62</v>
      </c>
      <c r="N359" s="186">
        <v>415.28</v>
      </c>
      <c r="O359" s="187">
        <v>8</v>
      </c>
      <c r="P359" s="185"/>
      <c r="Q359" s="185">
        <f t="shared" si="19"/>
        <v>8</v>
      </c>
      <c r="R359" s="185">
        <f>IF(基本信息!$C$4&lt;&gt;"B","",Q359-N359)</f>
        <v>-407.28</v>
      </c>
      <c r="S359" s="194">
        <f>IF(基本信息!$C$4&lt;&gt;"B","",IF(N359=0,0,ROUND(R359/ABS(N359),4)))</f>
        <v>-0.9807</v>
      </c>
      <c r="T359" s="195"/>
      <c r="U359" s="152" t="s">
        <v>811</v>
      </c>
    </row>
    <row r="360" ht="21" customHeight="1" spans="1:21">
      <c r="A360" s="170">
        <f t="shared" si="20"/>
        <v>356</v>
      </c>
      <c r="B360" s="171" t="s">
        <v>846</v>
      </c>
      <c r="C360" s="172" t="s">
        <v>847</v>
      </c>
      <c r="D360" s="173" t="s">
        <v>828</v>
      </c>
      <c r="E360" s="174" t="s">
        <v>829</v>
      </c>
      <c r="F360" s="279" t="s">
        <v>830</v>
      </c>
      <c r="G360" s="174" t="s">
        <v>831</v>
      </c>
      <c r="H360" s="173" t="s">
        <v>462</v>
      </c>
      <c r="I360" s="173" t="s">
        <v>391</v>
      </c>
      <c r="J360" s="278">
        <v>1</v>
      </c>
      <c r="K360" s="184">
        <v>39217</v>
      </c>
      <c r="L360" s="184">
        <v>39217</v>
      </c>
      <c r="M360" s="185">
        <v>0</v>
      </c>
      <c r="N360" s="186">
        <v>0</v>
      </c>
      <c r="O360" s="187">
        <v>8</v>
      </c>
      <c r="P360" s="185"/>
      <c r="Q360" s="185">
        <f t="shared" si="19"/>
        <v>8</v>
      </c>
      <c r="R360" s="185">
        <f>IF(基本信息!$C$4&lt;&gt;"B","",Q360-N360)</f>
        <v>8</v>
      </c>
      <c r="S360" s="194">
        <f>IF(基本信息!$C$4&lt;&gt;"B","",IF(N360=0,0,ROUND(R360/ABS(N360),4)))</f>
        <v>0</v>
      </c>
      <c r="T360" s="195"/>
      <c r="U360" s="152" t="s">
        <v>811</v>
      </c>
    </row>
    <row r="361" ht="21" customHeight="1" spans="1:21">
      <c r="A361" s="170">
        <f t="shared" si="20"/>
        <v>357</v>
      </c>
      <c r="B361" s="171" t="s">
        <v>848</v>
      </c>
      <c r="C361" s="172" t="s">
        <v>849</v>
      </c>
      <c r="D361" s="173" t="s">
        <v>845</v>
      </c>
      <c r="E361" s="174" t="s">
        <v>829</v>
      </c>
      <c r="F361" s="279" t="s">
        <v>830</v>
      </c>
      <c r="G361" s="174" t="s">
        <v>831</v>
      </c>
      <c r="H361" s="173" t="s">
        <v>462</v>
      </c>
      <c r="I361" s="173" t="s">
        <v>391</v>
      </c>
      <c r="J361" s="278">
        <v>1</v>
      </c>
      <c r="K361" s="184">
        <v>39155</v>
      </c>
      <c r="L361" s="184">
        <v>39155</v>
      </c>
      <c r="M361" s="185">
        <v>13478.36</v>
      </c>
      <c r="N361" s="186">
        <v>404.35</v>
      </c>
      <c r="O361" s="187">
        <v>8</v>
      </c>
      <c r="P361" s="185"/>
      <c r="Q361" s="185">
        <f t="shared" si="19"/>
        <v>8</v>
      </c>
      <c r="R361" s="185">
        <f>IF(基本信息!$C$4&lt;&gt;"B","",Q361-N361)</f>
        <v>-396.35</v>
      </c>
      <c r="S361" s="194">
        <f>IF(基本信息!$C$4&lt;&gt;"B","",IF(N361=0,0,ROUND(R361/ABS(N361),4)))</f>
        <v>-0.9802</v>
      </c>
      <c r="T361" s="195"/>
      <c r="U361" s="152" t="s">
        <v>811</v>
      </c>
    </row>
    <row r="362" ht="21" customHeight="1" spans="1:21">
      <c r="A362" s="170">
        <f t="shared" si="20"/>
        <v>358</v>
      </c>
      <c r="B362" s="171" t="s">
        <v>850</v>
      </c>
      <c r="C362" s="172" t="s">
        <v>851</v>
      </c>
      <c r="D362" s="173" t="s">
        <v>845</v>
      </c>
      <c r="E362" s="174" t="s">
        <v>829</v>
      </c>
      <c r="F362" s="279" t="s">
        <v>830</v>
      </c>
      <c r="G362" s="174" t="s">
        <v>831</v>
      </c>
      <c r="H362" s="173" t="s">
        <v>462</v>
      </c>
      <c r="I362" s="173" t="s">
        <v>391</v>
      </c>
      <c r="J362" s="278">
        <v>1</v>
      </c>
      <c r="K362" s="184">
        <v>39217</v>
      </c>
      <c r="L362" s="184">
        <v>39217</v>
      </c>
      <c r="M362" s="185">
        <v>13913.03</v>
      </c>
      <c r="N362" s="186">
        <v>417.39</v>
      </c>
      <c r="O362" s="187">
        <v>8</v>
      </c>
      <c r="P362" s="185"/>
      <c r="Q362" s="185">
        <f t="shared" si="19"/>
        <v>8</v>
      </c>
      <c r="R362" s="185">
        <f>IF(基本信息!$C$4&lt;&gt;"B","",Q362-N362)</f>
        <v>-409.39</v>
      </c>
      <c r="S362" s="194">
        <f>IF(基本信息!$C$4&lt;&gt;"B","",IF(N362=0,0,ROUND(R362/ABS(N362),4)))</f>
        <v>-0.9808</v>
      </c>
      <c r="T362" s="195"/>
      <c r="U362" s="152" t="s">
        <v>811</v>
      </c>
    </row>
    <row r="363" ht="21" customHeight="1" spans="1:21">
      <c r="A363" s="170">
        <f t="shared" si="20"/>
        <v>359</v>
      </c>
      <c r="B363" s="171" t="s">
        <v>852</v>
      </c>
      <c r="C363" s="172" t="s">
        <v>853</v>
      </c>
      <c r="D363" s="173" t="s">
        <v>836</v>
      </c>
      <c r="E363" s="174" t="s">
        <v>829</v>
      </c>
      <c r="F363" s="279" t="s">
        <v>830</v>
      </c>
      <c r="G363" s="174" t="s">
        <v>831</v>
      </c>
      <c r="H363" s="173" t="s">
        <v>462</v>
      </c>
      <c r="I363" s="173" t="s">
        <v>391</v>
      </c>
      <c r="J363" s="278">
        <v>1</v>
      </c>
      <c r="K363" s="184">
        <v>39155</v>
      </c>
      <c r="L363" s="184">
        <v>39155</v>
      </c>
      <c r="M363" s="185">
        <v>14055.47</v>
      </c>
      <c r="N363" s="186">
        <v>421.66</v>
      </c>
      <c r="O363" s="187">
        <v>8</v>
      </c>
      <c r="P363" s="185"/>
      <c r="Q363" s="185">
        <f t="shared" si="19"/>
        <v>8</v>
      </c>
      <c r="R363" s="185">
        <f>IF(基本信息!$C$4&lt;&gt;"B","",Q363-N363)</f>
        <v>-413.66</v>
      </c>
      <c r="S363" s="194">
        <f>IF(基本信息!$C$4&lt;&gt;"B","",IF(N363=0,0,ROUND(R363/ABS(N363),4)))</f>
        <v>-0.981</v>
      </c>
      <c r="T363" s="195"/>
      <c r="U363" s="152" t="s">
        <v>811</v>
      </c>
    </row>
    <row r="364" ht="21" customHeight="1" spans="1:21">
      <c r="A364" s="170">
        <f t="shared" si="20"/>
        <v>360</v>
      </c>
      <c r="B364" s="171" t="s">
        <v>854</v>
      </c>
      <c r="C364" s="172" t="s">
        <v>855</v>
      </c>
      <c r="D364" s="173" t="s">
        <v>845</v>
      </c>
      <c r="E364" s="174" t="s">
        <v>829</v>
      </c>
      <c r="F364" s="279" t="s">
        <v>830</v>
      </c>
      <c r="G364" s="174" t="s">
        <v>831</v>
      </c>
      <c r="H364" s="173" t="s">
        <v>462</v>
      </c>
      <c r="I364" s="173" t="s">
        <v>391</v>
      </c>
      <c r="J364" s="278">
        <v>1</v>
      </c>
      <c r="K364" s="184">
        <v>39217</v>
      </c>
      <c r="L364" s="184">
        <v>39217</v>
      </c>
      <c r="M364" s="185">
        <v>13959.14</v>
      </c>
      <c r="N364" s="186">
        <v>418.77</v>
      </c>
      <c r="O364" s="187">
        <v>8</v>
      </c>
      <c r="P364" s="185"/>
      <c r="Q364" s="185">
        <f t="shared" si="19"/>
        <v>8</v>
      </c>
      <c r="R364" s="185">
        <f>IF(基本信息!$C$4&lt;&gt;"B","",Q364-N364)</f>
        <v>-410.77</v>
      </c>
      <c r="S364" s="194">
        <f>IF(基本信息!$C$4&lt;&gt;"B","",IF(N364=0,0,ROUND(R364/ABS(N364),4)))</f>
        <v>-0.9809</v>
      </c>
      <c r="T364" s="195"/>
      <c r="U364" s="152" t="s">
        <v>811</v>
      </c>
    </row>
    <row r="365" ht="21" customHeight="1" spans="1:21">
      <c r="A365" s="170">
        <f t="shared" si="20"/>
        <v>361</v>
      </c>
      <c r="B365" s="171" t="s">
        <v>856</v>
      </c>
      <c r="C365" s="172" t="s">
        <v>857</v>
      </c>
      <c r="D365" s="173" t="s">
        <v>845</v>
      </c>
      <c r="E365" s="174" t="s">
        <v>829</v>
      </c>
      <c r="F365" s="279" t="s">
        <v>830</v>
      </c>
      <c r="G365" s="174" t="s">
        <v>831</v>
      </c>
      <c r="H365" s="173" t="s">
        <v>462</v>
      </c>
      <c r="I365" s="173" t="s">
        <v>391</v>
      </c>
      <c r="J365" s="278">
        <v>1</v>
      </c>
      <c r="K365" s="184">
        <v>39155</v>
      </c>
      <c r="L365" s="184">
        <v>39155</v>
      </c>
      <c r="M365" s="185">
        <v>13940.41</v>
      </c>
      <c r="N365" s="186">
        <v>418.21</v>
      </c>
      <c r="O365" s="187">
        <v>8</v>
      </c>
      <c r="P365" s="185"/>
      <c r="Q365" s="185">
        <f t="shared" si="19"/>
        <v>8</v>
      </c>
      <c r="R365" s="185">
        <f>IF(基本信息!$C$4&lt;&gt;"B","",Q365-N365)</f>
        <v>-410.21</v>
      </c>
      <c r="S365" s="194">
        <f>IF(基本信息!$C$4&lt;&gt;"B","",IF(N365=0,0,ROUND(R365/ABS(N365),4)))</f>
        <v>-0.9809</v>
      </c>
      <c r="T365" s="195"/>
      <c r="U365" s="152" t="s">
        <v>811</v>
      </c>
    </row>
    <row r="366" ht="21" customHeight="1" spans="1:21">
      <c r="A366" s="170">
        <f t="shared" si="20"/>
        <v>362</v>
      </c>
      <c r="B366" s="171" t="s">
        <v>858</v>
      </c>
      <c r="C366" s="172" t="s">
        <v>859</v>
      </c>
      <c r="D366" s="173" t="s">
        <v>860</v>
      </c>
      <c r="E366" s="174" t="s">
        <v>829</v>
      </c>
      <c r="F366" s="279" t="s">
        <v>830</v>
      </c>
      <c r="G366" s="174" t="s">
        <v>831</v>
      </c>
      <c r="H366" s="173" t="s">
        <v>462</v>
      </c>
      <c r="I366" s="173" t="s">
        <v>391</v>
      </c>
      <c r="J366" s="278">
        <v>1</v>
      </c>
      <c r="K366" s="184">
        <v>39156</v>
      </c>
      <c r="L366" s="184">
        <v>39156</v>
      </c>
      <c r="M366" s="185">
        <v>15072.2</v>
      </c>
      <c r="N366" s="186">
        <v>452.17</v>
      </c>
      <c r="O366" s="187">
        <v>8</v>
      </c>
      <c r="P366" s="185"/>
      <c r="Q366" s="185">
        <f t="shared" si="19"/>
        <v>8</v>
      </c>
      <c r="R366" s="185">
        <f>IF(基本信息!$C$4&lt;&gt;"B","",Q366-N366)</f>
        <v>-444.17</v>
      </c>
      <c r="S366" s="194">
        <f>IF(基本信息!$C$4&lt;&gt;"B","",IF(N366=0,0,ROUND(R366/ABS(N366),4)))</f>
        <v>-0.9823</v>
      </c>
      <c r="T366" s="195"/>
      <c r="U366" s="152" t="s">
        <v>811</v>
      </c>
    </row>
    <row r="367" ht="21" customHeight="1" spans="1:21">
      <c r="A367" s="170">
        <f t="shared" si="20"/>
        <v>363</v>
      </c>
      <c r="B367" s="171" t="s">
        <v>861</v>
      </c>
      <c r="C367" s="172" t="s">
        <v>862</v>
      </c>
      <c r="D367" s="173" t="s">
        <v>863</v>
      </c>
      <c r="E367" s="174" t="s">
        <v>829</v>
      </c>
      <c r="F367" s="279" t="s">
        <v>830</v>
      </c>
      <c r="G367" s="174" t="s">
        <v>831</v>
      </c>
      <c r="H367" s="173" t="s">
        <v>462</v>
      </c>
      <c r="I367" s="173" t="s">
        <v>391</v>
      </c>
      <c r="J367" s="278">
        <v>1</v>
      </c>
      <c r="K367" s="184">
        <v>39155</v>
      </c>
      <c r="L367" s="184">
        <v>39155</v>
      </c>
      <c r="M367" s="185">
        <v>13994.36</v>
      </c>
      <c r="N367" s="186">
        <v>419.83</v>
      </c>
      <c r="O367" s="187">
        <v>8</v>
      </c>
      <c r="P367" s="185"/>
      <c r="Q367" s="185">
        <f t="shared" si="19"/>
        <v>8</v>
      </c>
      <c r="R367" s="185">
        <f>IF(基本信息!$C$4&lt;&gt;"B","",Q367-N367)</f>
        <v>-411.83</v>
      </c>
      <c r="S367" s="194">
        <f>IF(基本信息!$C$4&lt;&gt;"B","",IF(N367=0,0,ROUND(R367/ABS(N367),4)))</f>
        <v>-0.9809</v>
      </c>
      <c r="T367" s="195"/>
      <c r="U367" s="152" t="s">
        <v>811</v>
      </c>
    </row>
    <row r="368" ht="21" customHeight="1" spans="1:21">
      <c r="A368" s="170">
        <f t="shared" si="20"/>
        <v>364</v>
      </c>
      <c r="B368" s="171" t="s">
        <v>864</v>
      </c>
      <c r="C368" s="172" t="s">
        <v>865</v>
      </c>
      <c r="D368" s="173" t="s">
        <v>866</v>
      </c>
      <c r="E368" s="174" t="s">
        <v>829</v>
      </c>
      <c r="F368" s="279" t="s">
        <v>830</v>
      </c>
      <c r="G368" s="174" t="s">
        <v>831</v>
      </c>
      <c r="H368" s="173" t="s">
        <v>462</v>
      </c>
      <c r="I368" s="173" t="s">
        <v>391</v>
      </c>
      <c r="J368" s="278">
        <v>1</v>
      </c>
      <c r="K368" s="184">
        <v>39155</v>
      </c>
      <c r="L368" s="184">
        <v>39155</v>
      </c>
      <c r="M368" s="185">
        <v>14963.13</v>
      </c>
      <c r="N368" s="186">
        <v>448.89</v>
      </c>
      <c r="O368" s="187">
        <v>8</v>
      </c>
      <c r="P368" s="185"/>
      <c r="Q368" s="185">
        <f t="shared" si="19"/>
        <v>8</v>
      </c>
      <c r="R368" s="185">
        <f>IF(基本信息!$C$4&lt;&gt;"B","",Q368-N368)</f>
        <v>-440.89</v>
      </c>
      <c r="S368" s="194">
        <f>IF(基本信息!$C$4&lt;&gt;"B","",IF(N368=0,0,ROUND(R368/ABS(N368),4)))</f>
        <v>-0.9822</v>
      </c>
      <c r="T368" s="195"/>
      <c r="U368" s="152" t="s">
        <v>811</v>
      </c>
    </row>
    <row r="369" ht="21" customHeight="1" spans="1:21">
      <c r="A369" s="170">
        <f t="shared" si="20"/>
        <v>365</v>
      </c>
      <c r="B369" s="171" t="s">
        <v>867</v>
      </c>
      <c r="C369" s="172" t="s">
        <v>868</v>
      </c>
      <c r="D369" s="173" t="s">
        <v>845</v>
      </c>
      <c r="E369" s="174" t="s">
        <v>829</v>
      </c>
      <c r="F369" s="279" t="s">
        <v>830</v>
      </c>
      <c r="G369" s="174" t="s">
        <v>831</v>
      </c>
      <c r="H369" s="173" t="s">
        <v>462</v>
      </c>
      <c r="I369" s="173" t="s">
        <v>391</v>
      </c>
      <c r="J369" s="278">
        <v>1</v>
      </c>
      <c r="K369" s="184">
        <v>39217</v>
      </c>
      <c r="L369" s="184">
        <v>39217</v>
      </c>
      <c r="M369" s="185">
        <v>13959.14</v>
      </c>
      <c r="N369" s="186">
        <v>418.77</v>
      </c>
      <c r="O369" s="187">
        <v>8</v>
      </c>
      <c r="P369" s="185"/>
      <c r="Q369" s="185">
        <f t="shared" si="19"/>
        <v>8</v>
      </c>
      <c r="R369" s="185">
        <f>IF(基本信息!$C$4&lt;&gt;"B","",Q369-N369)</f>
        <v>-410.77</v>
      </c>
      <c r="S369" s="194">
        <f>IF(基本信息!$C$4&lt;&gt;"B","",IF(N369=0,0,ROUND(R369/ABS(N369),4)))</f>
        <v>-0.9809</v>
      </c>
      <c r="T369" s="195"/>
      <c r="U369" s="152" t="s">
        <v>811</v>
      </c>
    </row>
    <row r="370" ht="21" customHeight="1" spans="1:21">
      <c r="A370" s="170">
        <f t="shared" si="20"/>
        <v>366</v>
      </c>
      <c r="B370" s="171" t="s">
        <v>869</v>
      </c>
      <c r="C370" s="172" t="s">
        <v>870</v>
      </c>
      <c r="D370" s="173" t="s">
        <v>866</v>
      </c>
      <c r="E370" s="174" t="s">
        <v>829</v>
      </c>
      <c r="F370" s="279" t="s">
        <v>830</v>
      </c>
      <c r="G370" s="174" t="s">
        <v>831</v>
      </c>
      <c r="H370" s="173" t="s">
        <v>462</v>
      </c>
      <c r="I370" s="173" t="s">
        <v>391</v>
      </c>
      <c r="J370" s="278">
        <v>1</v>
      </c>
      <c r="K370" s="184">
        <v>39155</v>
      </c>
      <c r="L370" s="184">
        <v>39155</v>
      </c>
      <c r="M370" s="185">
        <v>14953.6</v>
      </c>
      <c r="N370" s="186">
        <v>448.61</v>
      </c>
      <c r="O370" s="187">
        <v>8</v>
      </c>
      <c r="P370" s="185"/>
      <c r="Q370" s="185">
        <f t="shared" si="19"/>
        <v>8</v>
      </c>
      <c r="R370" s="185">
        <f>IF(基本信息!$C$4&lt;&gt;"B","",Q370-N370)</f>
        <v>-440.61</v>
      </c>
      <c r="S370" s="194">
        <f>IF(基本信息!$C$4&lt;&gt;"B","",IF(N370=0,0,ROUND(R370/ABS(N370),4)))</f>
        <v>-0.9822</v>
      </c>
      <c r="T370" s="195"/>
      <c r="U370" s="152" t="s">
        <v>811</v>
      </c>
    </row>
    <row r="371" ht="21" customHeight="1" spans="1:21">
      <c r="A371" s="170">
        <f t="shared" si="20"/>
        <v>367</v>
      </c>
      <c r="B371" s="171" t="s">
        <v>871</v>
      </c>
      <c r="C371" s="172" t="s">
        <v>872</v>
      </c>
      <c r="D371" s="173" t="s">
        <v>845</v>
      </c>
      <c r="E371" s="174" t="s">
        <v>829</v>
      </c>
      <c r="F371" s="279" t="s">
        <v>830</v>
      </c>
      <c r="G371" s="174" t="s">
        <v>831</v>
      </c>
      <c r="H371" s="173" t="s">
        <v>462</v>
      </c>
      <c r="I371" s="173" t="s">
        <v>391</v>
      </c>
      <c r="J371" s="278">
        <v>1</v>
      </c>
      <c r="K371" s="184">
        <v>39156</v>
      </c>
      <c r="L371" s="184">
        <v>39156</v>
      </c>
      <c r="M371" s="185">
        <v>13940.68</v>
      </c>
      <c r="N371" s="186">
        <v>418.22</v>
      </c>
      <c r="O371" s="187">
        <v>8</v>
      </c>
      <c r="P371" s="185"/>
      <c r="Q371" s="185">
        <f t="shared" si="19"/>
        <v>8</v>
      </c>
      <c r="R371" s="185">
        <f>IF(基本信息!$C$4&lt;&gt;"B","",Q371-N371)</f>
        <v>-410.22</v>
      </c>
      <c r="S371" s="194">
        <f>IF(基本信息!$C$4&lt;&gt;"B","",IF(N371=0,0,ROUND(R371/ABS(N371),4)))</f>
        <v>-0.9809</v>
      </c>
      <c r="T371" s="195"/>
      <c r="U371" s="152" t="s">
        <v>811</v>
      </c>
    </row>
    <row r="372" ht="21" customHeight="1" spans="1:21">
      <c r="A372" s="170">
        <f t="shared" si="20"/>
        <v>368</v>
      </c>
      <c r="B372" s="171" t="s">
        <v>873</v>
      </c>
      <c r="C372" s="172" t="s">
        <v>874</v>
      </c>
      <c r="D372" s="173" t="s">
        <v>875</v>
      </c>
      <c r="E372" s="174" t="s">
        <v>829</v>
      </c>
      <c r="F372" s="279" t="s">
        <v>830</v>
      </c>
      <c r="G372" s="174" t="s">
        <v>831</v>
      </c>
      <c r="H372" s="173" t="s">
        <v>462</v>
      </c>
      <c r="I372" s="173" t="s">
        <v>391</v>
      </c>
      <c r="J372" s="278">
        <v>1</v>
      </c>
      <c r="K372" s="184">
        <v>39151</v>
      </c>
      <c r="L372" s="184">
        <v>39151</v>
      </c>
      <c r="M372" s="185">
        <v>14111.22</v>
      </c>
      <c r="N372" s="186">
        <v>423.34</v>
      </c>
      <c r="O372" s="187">
        <v>8</v>
      </c>
      <c r="P372" s="185"/>
      <c r="Q372" s="185">
        <f t="shared" si="19"/>
        <v>8</v>
      </c>
      <c r="R372" s="185">
        <f>IF(基本信息!$C$4&lt;&gt;"B","",Q372-N372)</f>
        <v>-415.34</v>
      </c>
      <c r="S372" s="194">
        <f>IF(基本信息!$C$4&lt;&gt;"B","",IF(N372=0,0,ROUND(R372/ABS(N372),4)))</f>
        <v>-0.9811</v>
      </c>
      <c r="T372" s="195"/>
      <c r="U372" s="152" t="s">
        <v>811</v>
      </c>
    </row>
    <row r="373" ht="21" customHeight="1" spans="1:21">
      <c r="A373" s="170">
        <f t="shared" si="20"/>
        <v>369</v>
      </c>
      <c r="B373" s="171" t="s">
        <v>876</v>
      </c>
      <c r="C373" s="172" t="s">
        <v>877</v>
      </c>
      <c r="D373" s="173" t="s">
        <v>878</v>
      </c>
      <c r="E373" s="174" t="s">
        <v>829</v>
      </c>
      <c r="F373" s="279" t="s">
        <v>830</v>
      </c>
      <c r="G373" s="174" t="s">
        <v>831</v>
      </c>
      <c r="H373" s="173" t="s">
        <v>462</v>
      </c>
      <c r="I373" s="173" t="s">
        <v>391</v>
      </c>
      <c r="J373" s="278">
        <v>1</v>
      </c>
      <c r="K373" s="184">
        <v>39217</v>
      </c>
      <c r="L373" s="184">
        <v>39217</v>
      </c>
      <c r="M373" s="185">
        <v>13912.92</v>
      </c>
      <c r="N373" s="186">
        <v>417.39</v>
      </c>
      <c r="O373" s="187">
        <v>8</v>
      </c>
      <c r="P373" s="185"/>
      <c r="Q373" s="185">
        <f t="shared" si="19"/>
        <v>8</v>
      </c>
      <c r="R373" s="185">
        <f>IF(基本信息!$C$4&lt;&gt;"B","",Q373-N373)</f>
        <v>-409.39</v>
      </c>
      <c r="S373" s="194">
        <f>IF(基本信息!$C$4&lt;&gt;"B","",IF(N373=0,0,ROUND(R373/ABS(N373),4)))</f>
        <v>-0.9808</v>
      </c>
      <c r="T373" s="195"/>
      <c r="U373" s="152" t="s">
        <v>811</v>
      </c>
    </row>
    <row r="374" ht="21" customHeight="1" spans="1:21">
      <c r="A374" s="170">
        <f t="shared" si="20"/>
        <v>370</v>
      </c>
      <c r="B374" s="171" t="s">
        <v>879</v>
      </c>
      <c r="C374" s="172" t="s">
        <v>880</v>
      </c>
      <c r="D374" s="173" t="s">
        <v>866</v>
      </c>
      <c r="E374" s="174" t="s">
        <v>829</v>
      </c>
      <c r="F374" s="279" t="s">
        <v>830</v>
      </c>
      <c r="G374" s="174" t="s">
        <v>831</v>
      </c>
      <c r="H374" s="173" t="s">
        <v>462</v>
      </c>
      <c r="I374" s="173" t="s">
        <v>391</v>
      </c>
      <c r="J374" s="278">
        <v>1</v>
      </c>
      <c r="K374" s="184">
        <v>39217</v>
      </c>
      <c r="L374" s="184">
        <v>39217</v>
      </c>
      <c r="M374" s="185">
        <v>14977.48</v>
      </c>
      <c r="N374" s="186">
        <v>449.32</v>
      </c>
      <c r="O374" s="187">
        <v>8</v>
      </c>
      <c r="P374" s="185"/>
      <c r="Q374" s="185">
        <f t="shared" si="19"/>
        <v>8</v>
      </c>
      <c r="R374" s="185">
        <f>IF(基本信息!$C$4&lt;&gt;"B","",Q374-N374)</f>
        <v>-441.32</v>
      </c>
      <c r="S374" s="194">
        <f>IF(基本信息!$C$4&lt;&gt;"B","",IF(N374=0,0,ROUND(R374/ABS(N374),4)))</f>
        <v>-0.9822</v>
      </c>
      <c r="T374" s="195"/>
      <c r="U374" s="152" t="s">
        <v>811</v>
      </c>
    </row>
    <row r="375" ht="21" customHeight="1" spans="1:21">
      <c r="A375" s="170">
        <f t="shared" si="20"/>
        <v>371</v>
      </c>
      <c r="B375" s="171" t="s">
        <v>881</v>
      </c>
      <c r="C375" s="172" t="s">
        <v>882</v>
      </c>
      <c r="D375" s="173" t="s">
        <v>883</v>
      </c>
      <c r="E375" s="174" t="s">
        <v>829</v>
      </c>
      <c r="F375" s="279" t="s">
        <v>830</v>
      </c>
      <c r="G375" s="174" t="s">
        <v>831</v>
      </c>
      <c r="H375" s="173" t="s">
        <v>462</v>
      </c>
      <c r="I375" s="173" t="s">
        <v>391</v>
      </c>
      <c r="J375" s="278">
        <v>1</v>
      </c>
      <c r="K375" s="184">
        <v>39217</v>
      </c>
      <c r="L375" s="184">
        <v>39217</v>
      </c>
      <c r="M375" s="185">
        <v>13842.62</v>
      </c>
      <c r="N375" s="186">
        <v>415.28</v>
      </c>
      <c r="O375" s="187">
        <v>8</v>
      </c>
      <c r="P375" s="185"/>
      <c r="Q375" s="185">
        <f t="shared" si="19"/>
        <v>8</v>
      </c>
      <c r="R375" s="185">
        <f>IF(基本信息!$C$4&lt;&gt;"B","",Q375-N375)</f>
        <v>-407.28</v>
      </c>
      <c r="S375" s="194">
        <f>IF(基本信息!$C$4&lt;&gt;"B","",IF(N375=0,0,ROUND(R375/ABS(N375),4)))</f>
        <v>-0.9807</v>
      </c>
      <c r="T375" s="195"/>
      <c r="U375" s="152" t="s">
        <v>811</v>
      </c>
    </row>
    <row r="376" ht="21" customHeight="1" spans="1:21">
      <c r="A376" s="170">
        <f t="shared" si="20"/>
        <v>372</v>
      </c>
      <c r="B376" s="171" t="s">
        <v>884</v>
      </c>
      <c r="C376" s="172" t="s">
        <v>885</v>
      </c>
      <c r="D376" s="173" t="s">
        <v>886</v>
      </c>
      <c r="E376" s="174" t="s">
        <v>829</v>
      </c>
      <c r="F376" s="279" t="s">
        <v>830</v>
      </c>
      <c r="G376" s="174" t="s">
        <v>831</v>
      </c>
      <c r="H376" s="173" t="s">
        <v>462</v>
      </c>
      <c r="I376" s="173" t="s">
        <v>391</v>
      </c>
      <c r="J376" s="278">
        <v>1</v>
      </c>
      <c r="K376" s="184">
        <v>39217</v>
      </c>
      <c r="L376" s="184">
        <v>39217</v>
      </c>
      <c r="M376" s="185">
        <v>13842.62</v>
      </c>
      <c r="N376" s="186">
        <v>415.28</v>
      </c>
      <c r="O376" s="187">
        <v>8</v>
      </c>
      <c r="P376" s="185"/>
      <c r="Q376" s="185">
        <f t="shared" si="19"/>
        <v>8</v>
      </c>
      <c r="R376" s="185">
        <f>IF(基本信息!$C$4&lt;&gt;"B","",Q376-N376)</f>
        <v>-407.28</v>
      </c>
      <c r="S376" s="194">
        <f>IF(基本信息!$C$4&lt;&gt;"B","",IF(N376=0,0,ROUND(R376/ABS(N376),4)))</f>
        <v>-0.9807</v>
      </c>
      <c r="T376" s="195"/>
      <c r="U376" s="152" t="s">
        <v>811</v>
      </c>
    </row>
    <row r="377" ht="21" customHeight="1" spans="1:21">
      <c r="A377" s="170">
        <f t="shared" si="20"/>
        <v>373</v>
      </c>
      <c r="B377" s="171" t="s">
        <v>887</v>
      </c>
      <c r="C377" s="172" t="s">
        <v>888</v>
      </c>
      <c r="D377" s="173" t="s">
        <v>863</v>
      </c>
      <c r="E377" s="174" t="s">
        <v>829</v>
      </c>
      <c r="F377" s="279" t="s">
        <v>830</v>
      </c>
      <c r="G377" s="174" t="s">
        <v>831</v>
      </c>
      <c r="H377" s="173" t="s">
        <v>462</v>
      </c>
      <c r="I377" s="173" t="s">
        <v>391</v>
      </c>
      <c r="J377" s="278">
        <v>1</v>
      </c>
      <c r="K377" s="184">
        <v>39217</v>
      </c>
      <c r="L377" s="184">
        <v>39217</v>
      </c>
      <c r="M377" s="185">
        <v>13959.14</v>
      </c>
      <c r="N377" s="186">
        <v>418.77</v>
      </c>
      <c r="O377" s="187">
        <v>8</v>
      </c>
      <c r="P377" s="185"/>
      <c r="Q377" s="185">
        <f t="shared" si="19"/>
        <v>8</v>
      </c>
      <c r="R377" s="185">
        <f>IF(基本信息!$C$4&lt;&gt;"B","",Q377-N377)</f>
        <v>-410.77</v>
      </c>
      <c r="S377" s="194">
        <f>IF(基本信息!$C$4&lt;&gt;"B","",IF(N377=0,0,ROUND(R377/ABS(N377),4)))</f>
        <v>-0.9809</v>
      </c>
      <c r="T377" s="195"/>
      <c r="U377" s="152" t="s">
        <v>811</v>
      </c>
    </row>
    <row r="378" ht="21" customHeight="1" spans="1:21">
      <c r="A378" s="170">
        <f t="shared" si="20"/>
        <v>374</v>
      </c>
      <c r="B378" s="171" t="s">
        <v>889</v>
      </c>
      <c r="C378" s="172" t="s">
        <v>890</v>
      </c>
      <c r="D378" s="173" t="s">
        <v>828</v>
      </c>
      <c r="E378" s="174" t="s">
        <v>829</v>
      </c>
      <c r="F378" s="279" t="s">
        <v>830</v>
      </c>
      <c r="G378" s="174" t="s">
        <v>831</v>
      </c>
      <c r="H378" s="173" t="s">
        <v>462</v>
      </c>
      <c r="I378" s="173" t="s">
        <v>391</v>
      </c>
      <c r="J378" s="278">
        <v>1</v>
      </c>
      <c r="K378" s="184">
        <v>39217</v>
      </c>
      <c r="L378" s="184">
        <v>39217</v>
      </c>
      <c r="M378" s="185">
        <v>0</v>
      </c>
      <c r="N378" s="186">
        <v>0</v>
      </c>
      <c r="O378" s="187">
        <v>8</v>
      </c>
      <c r="P378" s="185"/>
      <c r="Q378" s="185">
        <f t="shared" si="19"/>
        <v>8</v>
      </c>
      <c r="R378" s="185">
        <f>IF(基本信息!$C$4&lt;&gt;"B","",Q378-N378)</f>
        <v>8</v>
      </c>
      <c r="S378" s="194">
        <f>IF(基本信息!$C$4&lt;&gt;"B","",IF(N378=0,0,ROUND(R378/ABS(N378),4)))</f>
        <v>0</v>
      </c>
      <c r="T378" s="195"/>
      <c r="U378" s="152" t="s">
        <v>811</v>
      </c>
    </row>
    <row r="379" ht="21" customHeight="1" spans="1:21">
      <c r="A379" s="170">
        <f t="shared" si="20"/>
        <v>375</v>
      </c>
      <c r="B379" s="171" t="s">
        <v>891</v>
      </c>
      <c r="C379" s="172" t="s">
        <v>892</v>
      </c>
      <c r="D379" s="173" t="s">
        <v>866</v>
      </c>
      <c r="E379" s="174" t="s">
        <v>829</v>
      </c>
      <c r="F379" s="279" t="s">
        <v>830</v>
      </c>
      <c r="G379" s="174" t="s">
        <v>831</v>
      </c>
      <c r="H379" s="173" t="s">
        <v>462</v>
      </c>
      <c r="I379" s="173" t="s">
        <v>391</v>
      </c>
      <c r="J379" s="278">
        <v>1</v>
      </c>
      <c r="K379" s="184">
        <v>39155</v>
      </c>
      <c r="L379" s="184">
        <v>39155</v>
      </c>
      <c r="M379" s="185">
        <v>14974.01</v>
      </c>
      <c r="N379" s="186">
        <v>449.22</v>
      </c>
      <c r="O379" s="187">
        <v>8</v>
      </c>
      <c r="P379" s="185"/>
      <c r="Q379" s="185">
        <f t="shared" si="19"/>
        <v>8</v>
      </c>
      <c r="R379" s="185">
        <f>IF(基本信息!$C$4&lt;&gt;"B","",Q379-N379)</f>
        <v>-441.22</v>
      </c>
      <c r="S379" s="194">
        <f>IF(基本信息!$C$4&lt;&gt;"B","",IF(N379=0,0,ROUND(R379/ABS(N379),4)))</f>
        <v>-0.9822</v>
      </c>
      <c r="T379" s="195"/>
      <c r="U379" s="152" t="s">
        <v>811</v>
      </c>
    </row>
    <row r="380" ht="21" customHeight="1" spans="1:21">
      <c r="A380" s="170">
        <f t="shared" si="20"/>
        <v>376</v>
      </c>
      <c r="B380" s="171" t="s">
        <v>893</v>
      </c>
      <c r="C380" s="172" t="s">
        <v>894</v>
      </c>
      <c r="D380" s="173" t="s">
        <v>895</v>
      </c>
      <c r="E380" s="174" t="s">
        <v>829</v>
      </c>
      <c r="F380" s="279" t="s">
        <v>830</v>
      </c>
      <c r="G380" s="174" t="s">
        <v>831</v>
      </c>
      <c r="H380" s="173" t="s">
        <v>462</v>
      </c>
      <c r="I380" s="173" t="s">
        <v>391</v>
      </c>
      <c r="J380" s="278">
        <v>1</v>
      </c>
      <c r="K380" s="184">
        <v>39155</v>
      </c>
      <c r="L380" s="184">
        <v>39155</v>
      </c>
      <c r="M380" s="185">
        <v>14967.94</v>
      </c>
      <c r="N380" s="186">
        <v>449.04</v>
      </c>
      <c r="O380" s="187">
        <v>8</v>
      </c>
      <c r="P380" s="185"/>
      <c r="Q380" s="185">
        <f t="shared" si="19"/>
        <v>8</v>
      </c>
      <c r="R380" s="185">
        <f>IF(基本信息!$C$4&lt;&gt;"B","",Q380-N380)</f>
        <v>-441.04</v>
      </c>
      <c r="S380" s="194">
        <f>IF(基本信息!$C$4&lt;&gt;"B","",IF(N380=0,0,ROUND(R380/ABS(N380),4)))</f>
        <v>-0.9822</v>
      </c>
      <c r="T380" s="195"/>
      <c r="U380" s="152" t="s">
        <v>811</v>
      </c>
    </row>
    <row r="381" ht="21" customHeight="1" spans="1:21">
      <c r="A381" s="170">
        <f t="shared" si="20"/>
        <v>377</v>
      </c>
      <c r="B381" s="171" t="s">
        <v>896</v>
      </c>
      <c r="C381" s="172" t="s">
        <v>897</v>
      </c>
      <c r="D381" s="173" t="s">
        <v>875</v>
      </c>
      <c r="E381" s="174" t="s">
        <v>829</v>
      </c>
      <c r="F381" s="279" t="s">
        <v>830</v>
      </c>
      <c r="G381" s="174" t="s">
        <v>831</v>
      </c>
      <c r="H381" s="173" t="s">
        <v>462</v>
      </c>
      <c r="I381" s="173" t="s">
        <v>391</v>
      </c>
      <c r="J381" s="278">
        <v>1</v>
      </c>
      <c r="K381" s="184">
        <v>39217</v>
      </c>
      <c r="L381" s="184">
        <v>39217</v>
      </c>
      <c r="M381" s="185">
        <v>13912.98</v>
      </c>
      <c r="N381" s="186">
        <v>417.39</v>
      </c>
      <c r="O381" s="187">
        <v>8</v>
      </c>
      <c r="P381" s="185"/>
      <c r="Q381" s="185">
        <f t="shared" si="19"/>
        <v>8</v>
      </c>
      <c r="R381" s="185">
        <f>IF(基本信息!$C$4&lt;&gt;"B","",Q381-N381)</f>
        <v>-409.39</v>
      </c>
      <c r="S381" s="194">
        <f>IF(基本信息!$C$4&lt;&gt;"B","",IF(N381=0,0,ROUND(R381/ABS(N381),4)))</f>
        <v>-0.9808</v>
      </c>
      <c r="T381" s="195"/>
      <c r="U381" s="152" t="s">
        <v>811</v>
      </c>
    </row>
    <row r="382" ht="21" customHeight="1" spans="1:21">
      <c r="A382" s="170">
        <f t="shared" si="20"/>
        <v>378</v>
      </c>
      <c r="B382" s="171" t="s">
        <v>898</v>
      </c>
      <c r="C382" s="172" t="s">
        <v>899</v>
      </c>
      <c r="D382" s="173" t="s">
        <v>875</v>
      </c>
      <c r="E382" s="174" t="s">
        <v>829</v>
      </c>
      <c r="F382" s="279" t="s">
        <v>830</v>
      </c>
      <c r="G382" s="174" t="s">
        <v>831</v>
      </c>
      <c r="H382" s="173" t="s">
        <v>462</v>
      </c>
      <c r="I382" s="173" t="s">
        <v>391</v>
      </c>
      <c r="J382" s="278">
        <v>1</v>
      </c>
      <c r="K382" s="184">
        <v>39217</v>
      </c>
      <c r="L382" s="184">
        <v>39217</v>
      </c>
      <c r="M382" s="185">
        <v>13912.98</v>
      </c>
      <c r="N382" s="186">
        <v>417.39</v>
      </c>
      <c r="O382" s="187">
        <v>8</v>
      </c>
      <c r="P382" s="185"/>
      <c r="Q382" s="185">
        <f t="shared" si="19"/>
        <v>8</v>
      </c>
      <c r="R382" s="185">
        <f>IF(基本信息!$C$4&lt;&gt;"B","",Q382-N382)</f>
        <v>-409.39</v>
      </c>
      <c r="S382" s="194">
        <f>IF(基本信息!$C$4&lt;&gt;"B","",IF(N382=0,0,ROUND(R382/ABS(N382),4)))</f>
        <v>-0.9808</v>
      </c>
      <c r="T382" s="195"/>
      <c r="U382" s="152" t="s">
        <v>811</v>
      </c>
    </row>
    <row r="383" ht="21" customHeight="1" spans="1:21">
      <c r="A383" s="170">
        <f t="shared" si="20"/>
        <v>379</v>
      </c>
      <c r="B383" s="171" t="s">
        <v>900</v>
      </c>
      <c r="C383" s="172" t="s">
        <v>901</v>
      </c>
      <c r="D383" s="173" t="s">
        <v>845</v>
      </c>
      <c r="E383" s="174" t="s">
        <v>829</v>
      </c>
      <c r="F383" s="279" t="s">
        <v>830</v>
      </c>
      <c r="G383" s="174" t="s">
        <v>831</v>
      </c>
      <c r="H383" s="173" t="s">
        <v>462</v>
      </c>
      <c r="I383" s="173" t="s">
        <v>391</v>
      </c>
      <c r="J383" s="278">
        <v>1</v>
      </c>
      <c r="K383" s="184">
        <v>39217</v>
      </c>
      <c r="L383" s="184">
        <v>39217</v>
      </c>
      <c r="M383" s="185">
        <v>13959.14</v>
      </c>
      <c r="N383" s="186">
        <v>418.77</v>
      </c>
      <c r="O383" s="187">
        <v>8</v>
      </c>
      <c r="P383" s="185"/>
      <c r="Q383" s="185">
        <f t="shared" si="19"/>
        <v>8</v>
      </c>
      <c r="R383" s="185">
        <f>IF(基本信息!$C$4&lt;&gt;"B","",Q383-N383)</f>
        <v>-410.77</v>
      </c>
      <c r="S383" s="194">
        <f>IF(基本信息!$C$4&lt;&gt;"B","",IF(N383=0,0,ROUND(R383/ABS(N383),4)))</f>
        <v>-0.9809</v>
      </c>
      <c r="T383" s="195"/>
      <c r="U383" s="152" t="s">
        <v>811</v>
      </c>
    </row>
    <row r="384" ht="21" customHeight="1" spans="1:21">
      <c r="A384" s="170">
        <f t="shared" si="20"/>
        <v>380</v>
      </c>
      <c r="B384" s="171" t="s">
        <v>902</v>
      </c>
      <c r="C384" s="172" t="s">
        <v>903</v>
      </c>
      <c r="D384" s="173" t="s">
        <v>866</v>
      </c>
      <c r="E384" s="174" t="s">
        <v>829</v>
      </c>
      <c r="F384" s="279" t="s">
        <v>830</v>
      </c>
      <c r="G384" s="174" t="s">
        <v>831</v>
      </c>
      <c r="H384" s="173" t="s">
        <v>462</v>
      </c>
      <c r="I384" s="173" t="s">
        <v>391</v>
      </c>
      <c r="J384" s="278">
        <v>1</v>
      </c>
      <c r="K384" s="184">
        <v>39156</v>
      </c>
      <c r="L384" s="184">
        <v>39156</v>
      </c>
      <c r="M384" s="185">
        <v>14957.28</v>
      </c>
      <c r="N384" s="186">
        <v>448.72</v>
      </c>
      <c r="O384" s="187">
        <v>8</v>
      </c>
      <c r="P384" s="185"/>
      <c r="Q384" s="185">
        <f t="shared" si="19"/>
        <v>8</v>
      </c>
      <c r="R384" s="185">
        <f>IF(基本信息!$C$4&lt;&gt;"B","",Q384-N384)</f>
        <v>-440.72</v>
      </c>
      <c r="S384" s="194">
        <f>IF(基本信息!$C$4&lt;&gt;"B","",IF(N384=0,0,ROUND(R384/ABS(N384),4)))</f>
        <v>-0.9822</v>
      </c>
      <c r="T384" s="195"/>
      <c r="U384" s="152" t="s">
        <v>811</v>
      </c>
    </row>
    <row r="385" ht="21" customHeight="1" spans="1:21">
      <c r="A385" s="170">
        <f t="shared" si="20"/>
        <v>381</v>
      </c>
      <c r="B385" s="171" t="s">
        <v>904</v>
      </c>
      <c r="C385" s="172" t="s">
        <v>905</v>
      </c>
      <c r="D385" s="173" t="s">
        <v>836</v>
      </c>
      <c r="E385" s="174" t="s">
        <v>829</v>
      </c>
      <c r="F385" s="279" t="s">
        <v>830</v>
      </c>
      <c r="G385" s="174" t="s">
        <v>831</v>
      </c>
      <c r="H385" s="173" t="s">
        <v>462</v>
      </c>
      <c r="I385" s="173" t="s">
        <v>391</v>
      </c>
      <c r="J385" s="278">
        <v>1</v>
      </c>
      <c r="K385" s="184">
        <v>39155</v>
      </c>
      <c r="L385" s="184">
        <v>39155</v>
      </c>
      <c r="M385" s="185">
        <v>14055.47</v>
      </c>
      <c r="N385" s="186">
        <v>421.66</v>
      </c>
      <c r="O385" s="187">
        <v>8</v>
      </c>
      <c r="P385" s="185"/>
      <c r="Q385" s="185">
        <f t="shared" si="19"/>
        <v>8</v>
      </c>
      <c r="R385" s="185">
        <f>IF(基本信息!$C$4&lt;&gt;"B","",Q385-N385)</f>
        <v>-413.66</v>
      </c>
      <c r="S385" s="194">
        <f>IF(基本信息!$C$4&lt;&gt;"B","",IF(N385=0,0,ROUND(R385/ABS(N385),4)))</f>
        <v>-0.981</v>
      </c>
      <c r="T385" s="195"/>
      <c r="U385" s="152" t="s">
        <v>811</v>
      </c>
    </row>
    <row r="386" ht="21" customHeight="1" spans="1:21">
      <c r="A386" s="170">
        <f t="shared" si="20"/>
        <v>382</v>
      </c>
      <c r="B386" s="171" t="s">
        <v>906</v>
      </c>
      <c r="C386" s="172" t="s">
        <v>907</v>
      </c>
      <c r="D386" s="173" t="s">
        <v>845</v>
      </c>
      <c r="E386" s="174" t="s">
        <v>829</v>
      </c>
      <c r="F386" s="279" t="s">
        <v>830</v>
      </c>
      <c r="G386" s="174" t="s">
        <v>831</v>
      </c>
      <c r="H386" s="173" t="s">
        <v>462</v>
      </c>
      <c r="I386" s="173" t="s">
        <v>391</v>
      </c>
      <c r="J386" s="278">
        <v>1</v>
      </c>
      <c r="K386" s="184">
        <v>39217</v>
      </c>
      <c r="L386" s="184">
        <v>39217</v>
      </c>
      <c r="M386" s="185">
        <v>13912.98</v>
      </c>
      <c r="N386" s="186">
        <v>417.39</v>
      </c>
      <c r="O386" s="187">
        <v>8</v>
      </c>
      <c r="P386" s="185"/>
      <c r="Q386" s="185">
        <f t="shared" si="19"/>
        <v>8</v>
      </c>
      <c r="R386" s="185">
        <f>IF(基本信息!$C$4&lt;&gt;"B","",Q386-N386)</f>
        <v>-409.39</v>
      </c>
      <c r="S386" s="194">
        <f>IF(基本信息!$C$4&lt;&gt;"B","",IF(N386=0,0,ROUND(R386/ABS(N386),4)))</f>
        <v>-0.9808</v>
      </c>
      <c r="T386" s="195"/>
      <c r="U386" s="152" t="s">
        <v>811</v>
      </c>
    </row>
    <row r="387" ht="21" customHeight="1" spans="1:21">
      <c r="A387" s="170">
        <f t="shared" si="20"/>
        <v>383</v>
      </c>
      <c r="B387" s="171" t="s">
        <v>908</v>
      </c>
      <c r="C387" s="172" t="s">
        <v>909</v>
      </c>
      <c r="D387" s="173" t="s">
        <v>845</v>
      </c>
      <c r="E387" s="174" t="s">
        <v>829</v>
      </c>
      <c r="F387" s="279" t="s">
        <v>830</v>
      </c>
      <c r="G387" s="174" t="s">
        <v>831</v>
      </c>
      <c r="H387" s="173" t="s">
        <v>462</v>
      </c>
      <c r="I387" s="173" t="s">
        <v>391</v>
      </c>
      <c r="J387" s="278">
        <v>1</v>
      </c>
      <c r="K387" s="184">
        <v>39217</v>
      </c>
      <c r="L387" s="184">
        <v>39217</v>
      </c>
      <c r="M387" s="185">
        <v>13912.98</v>
      </c>
      <c r="N387" s="186">
        <v>417.39</v>
      </c>
      <c r="O387" s="187">
        <v>8</v>
      </c>
      <c r="P387" s="185"/>
      <c r="Q387" s="185">
        <f t="shared" si="19"/>
        <v>8</v>
      </c>
      <c r="R387" s="185">
        <f>IF(基本信息!$C$4&lt;&gt;"B","",Q387-N387)</f>
        <v>-409.39</v>
      </c>
      <c r="S387" s="194">
        <f>IF(基本信息!$C$4&lt;&gt;"B","",IF(N387=0,0,ROUND(R387/ABS(N387),4)))</f>
        <v>-0.9808</v>
      </c>
      <c r="T387" s="195"/>
      <c r="U387" s="152" t="s">
        <v>811</v>
      </c>
    </row>
    <row r="388" ht="21" customHeight="1" spans="1:21">
      <c r="A388" s="170">
        <f t="shared" si="20"/>
        <v>384</v>
      </c>
      <c r="B388" s="171" t="s">
        <v>910</v>
      </c>
      <c r="C388" s="172" t="s">
        <v>911</v>
      </c>
      <c r="D388" s="173" t="s">
        <v>836</v>
      </c>
      <c r="E388" s="174" t="s">
        <v>829</v>
      </c>
      <c r="F388" s="279" t="s">
        <v>830</v>
      </c>
      <c r="G388" s="174" t="s">
        <v>831</v>
      </c>
      <c r="H388" s="173" t="s">
        <v>462</v>
      </c>
      <c r="I388" s="173" t="s">
        <v>391</v>
      </c>
      <c r="J388" s="278">
        <v>1</v>
      </c>
      <c r="K388" s="184">
        <v>39155</v>
      </c>
      <c r="L388" s="184">
        <v>39155</v>
      </c>
      <c r="M388" s="185">
        <v>14055.45</v>
      </c>
      <c r="N388" s="186">
        <v>421.66</v>
      </c>
      <c r="O388" s="187">
        <v>8</v>
      </c>
      <c r="P388" s="185"/>
      <c r="Q388" s="185">
        <f t="shared" si="19"/>
        <v>8</v>
      </c>
      <c r="R388" s="185">
        <f>IF(基本信息!$C$4&lt;&gt;"B","",Q388-N388)</f>
        <v>-413.66</v>
      </c>
      <c r="S388" s="194">
        <f>IF(基本信息!$C$4&lt;&gt;"B","",IF(N388=0,0,ROUND(R388/ABS(N388),4)))</f>
        <v>-0.981</v>
      </c>
      <c r="T388" s="195"/>
      <c r="U388" s="152" t="s">
        <v>811</v>
      </c>
    </row>
    <row r="389" ht="21" customHeight="1" spans="1:21">
      <c r="A389" s="170">
        <f t="shared" si="20"/>
        <v>385</v>
      </c>
      <c r="B389" s="171" t="s">
        <v>912</v>
      </c>
      <c r="C389" s="172" t="s">
        <v>913</v>
      </c>
      <c r="D389" s="173" t="s">
        <v>914</v>
      </c>
      <c r="E389" s="174" t="s">
        <v>829</v>
      </c>
      <c r="F389" s="279" t="s">
        <v>830</v>
      </c>
      <c r="G389" s="174" t="s">
        <v>831</v>
      </c>
      <c r="H389" s="173" t="s">
        <v>462</v>
      </c>
      <c r="I389" s="173" t="s">
        <v>391</v>
      </c>
      <c r="J389" s="278">
        <v>1</v>
      </c>
      <c r="K389" s="184">
        <v>39217</v>
      </c>
      <c r="L389" s="184">
        <v>39217</v>
      </c>
      <c r="M389" s="185">
        <v>12790.26</v>
      </c>
      <c r="N389" s="186">
        <v>383.71</v>
      </c>
      <c r="O389" s="187">
        <v>8</v>
      </c>
      <c r="P389" s="185"/>
      <c r="Q389" s="185">
        <f t="shared" ref="Q389:Q452" si="21">J389*O389</f>
        <v>8</v>
      </c>
      <c r="R389" s="185">
        <f>IF(基本信息!$C$4&lt;&gt;"B","",Q389-N389)</f>
        <v>-375.71</v>
      </c>
      <c r="S389" s="194">
        <f>IF(基本信息!$C$4&lt;&gt;"B","",IF(N389=0,0,ROUND(R389/ABS(N389),4)))</f>
        <v>-0.9792</v>
      </c>
      <c r="T389" s="195"/>
      <c r="U389" s="152" t="s">
        <v>811</v>
      </c>
    </row>
    <row r="390" ht="21" customHeight="1" spans="1:21">
      <c r="A390" s="170">
        <f t="shared" si="20"/>
        <v>386</v>
      </c>
      <c r="B390" s="171" t="s">
        <v>915</v>
      </c>
      <c r="C390" s="172" t="s">
        <v>916</v>
      </c>
      <c r="D390" s="173" t="s">
        <v>845</v>
      </c>
      <c r="E390" s="174" t="s">
        <v>829</v>
      </c>
      <c r="F390" s="279" t="s">
        <v>830</v>
      </c>
      <c r="G390" s="174" t="s">
        <v>831</v>
      </c>
      <c r="H390" s="173" t="s">
        <v>462</v>
      </c>
      <c r="I390" s="173" t="s">
        <v>391</v>
      </c>
      <c r="J390" s="278">
        <v>1</v>
      </c>
      <c r="K390" s="184">
        <v>39155</v>
      </c>
      <c r="L390" s="184">
        <v>39155</v>
      </c>
      <c r="M390" s="185">
        <v>14042.76</v>
      </c>
      <c r="N390" s="186">
        <v>421.28</v>
      </c>
      <c r="O390" s="187">
        <v>8</v>
      </c>
      <c r="P390" s="185"/>
      <c r="Q390" s="185">
        <f t="shared" si="21"/>
        <v>8</v>
      </c>
      <c r="R390" s="185">
        <f>IF(基本信息!$C$4&lt;&gt;"B","",Q390-N390)</f>
        <v>-413.28</v>
      </c>
      <c r="S390" s="194">
        <f>IF(基本信息!$C$4&lt;&gt;"B","",IF(N390=0,0,ROUND(R390/ABS(N390),4)))</f>
        <v>-0.981</v>
      </c>
      <c r="T390" s="195"/>
      <c r="U390" s="152" t="s">
        <v>811</v>
      </c>
    </row>
    <row r="391" ht="21" customHeight="1" spans="1:21">
      <c r="A391" s="170">
        <f t="shared" si="20"/>
        <v>387</v>
      </c>
      <c r="B391" s="171" t="s">
        <v>917</v>
      </c>
      <c r="C391" s="172" t="s">
        <v>918</v>
      </c>
      <c r="D391" s="173" t="s">
        <v>919</v>
      </c>
      <c r="E391" s="174" t="s">
        <v>829</v>
      </c>
      <c r="F391" s="279" t="s">
        <v>920</v>
      </c>
      <c r="G391" s="174" t="s">
        <v>831</v>
      </c>
      <c r="H391" s="173" t="s">
        <v>921</v>
      </c>
      <c r="I391" s="173" t="s">
        <v>391</v>
      </c>
      <c r="J391" s="278">
        <v>1</v>
      </c>
      <c r="K391" s="184">
        <v>35672</v>
      </c>
      <c r="L391" s="184">
        <v>35672</v>
      </c>
      <c r="M391" s="185">
        <v>31500</v>
      </c>
      <c r="N391" s="186">
        <v>945</v>
      </c>
      <c r="O391" s="187">
        <v>8</v>
      </c>
      <c r="P391" s="185"/>
      <c r="Q391" s="185">
        <f t="shared" si="21"/>
        <v>8</v>
      </c>
      <c r="R391" s="185">
        <f>IF(基本信息!$C$4&lt;&gt;"B","",Q391-N391)</f>
        <v>-937</v>
      </c>
      <c r="S391" s="194">
        <f>IF(基本信息!$C$4&lt;&gt;"B","",IF(N391=0,0,ROUND(R391/ABS(N391),4)))</f>
        <v>-0.9915</v>
      </c>
      <c r="T391" s="195"/>
      <c r="U391" s="152" t="s">
        <v>811</v>
      </c>
    </row>
    <row r="392" ht="21" customHeight="1" spans="1:21">
      <c r="A392" s="170">
        <f t="shared" si="20"/>
        <v>388</v>
      </c>
      <c r="B392" s="171" t="s">
        <v>922</v>
      </c>
      <c r="C392" s="172" t="s">
        <v>923</v>
      </c>
      <c r="D392" s="173" t="s">
        <v>924</v>
      </c>
      <c r="E392" s="174" t="s">
        <v>829</v>
      </c>
      <c r="F392" s="279" t="s">
        <v>920</v>
      </c>
      <c r="G392" s="174" t="s">
        <v>831</v>
      </c>
      <c r="H392" s="173" t="s">
        <v>925</v>
      </c>
      <c r="I392" s="173" t="s">
        <v>391</v>
      </c>
      <c r="J392" s="278">
        <v>9</v>
      </c>
      <c r="K392" s="184">
        <v>37256</v>
      </c>
      <c r="L392" s="184">
        <v>37256</v>
      </c>
      <c r="M392" s="185">
        <v>5600</v>
      </c>
      <c r="N392" s="186">
        <v>168</v>
      </c>
      <c r="O392" s="187">
        <v>8</v>
      </c>
      <c r="P392" s="185"/>
      <c r="Q392" s="185">
        <f t="shared" si="21"/>
        <v>72</v>
      </c>
      <c r="R392" s="185">
        <f>IF(基本信息!$C$4&lt;&gt;"B","",Q392-N392)</f>
        <v>-96</v>
      </c>
      <c r="S392" s="194">
        <f>IF(基本信息!$C$4&lt;&gt;"B","",IF(N392=0,0,ROUND(R392/ABS(N392),4)))</f>
        <v>-0.5714</v>
      </c>
      <c r="T392" s="195"/>
      <c r="U392" s="152" t="s">
        <v>811</v>
      </c>
    </row>
    <row r="393" ht="21" customHeight="1" spans="1:21">
      <c r="A393" s="170">
        <f t="shared" si="20"/>
        <v>389</v>
      </c>
      <c r="B393" s="171" t="s">
        <v>926</v>
      </c>
      <c r="C393" s="172" t="s">
        <v>927</v>
      </c>
      <c r="D393" s="173" t="s">
        <v>928</v>
      </c>
      <c r="E393" s="174" t="s">
        <v>829</v>
      </c>
      <c r="F393" s="279" t="s">
        <v>920</v>
      </c>
      <c r="G393" s="174" t="s">
        <v>831</v>
      </c>
      <c r="H393" s="173" t="s">
        <v>925</v>
      </c>
      <c r="I393" s="173" t="s">
        <v>391</v>
      </c>
      <c r="J393" s="278">
        <v>1</v>
      </c>
      <c r="K393" s="184">
        <v>37256</v>
      </c>
      <c r="L393" s="184">
        <v>37256</v>
      </c>
      <c r="M393" s="185">
        <v>12000</v>
      </c>
      <c r="N393" s="186">
        <v>360</v>
      </c>
      <c r="O393" s="187">
        <v>8</v>
      </c>
      <c r="P393" s="185"/>
      <c r="Q393" s="185">
        <f t="shared" si="21"/>
        <v>8</v>
      </c>
      <c r="R393" s="185">
        <f>IF(基本信息!$C$4&lt;&gt;"B","",Q393-N393)</f>
        <v>-352</v>
      </c>
      <c r="S393" s="194">
        <f>IF(基本信息!$C$4&lt;&gt;"B","",IF(N393=0,0,ROUND(R393/ABS(N393),4)))</f>
        <v>-0.9778</v>
      </c>
      <c r="T393" s="195"/>
      <c r="U393" s="152" t="s">
        <v>811</v>
      </c>
    </row>
    <row r="394" ht="21" customHeight="1" spans="1:21">
      <c r="A394" s="170">
        <f t="shared" si="20"/>
        <v>390</v>
      </c>
      <c r="B394" s="171" t="s">
        <v>929</v>
      </c>
      <c r="C394" s="172" t="s">
        <v>930</v>
      </c>
      <c r="D394" s="173" t="s">
        <v>931</v>
      </c>
      <c r="E394" s="174" t="s">
        <v>829</v>
      </c>
      <c r="F394" s="279" t="s">
        <v>920</v>
      </c>
      <c r="G394" s="174" t="s">
        <v>831</v>
      </c>
      <c r="H394" s="173" t="s">
        <v>925</v>
      </c>
      <c r="I394" s="173" t="s">
        <v>391</v>
      </c>
      <c r="J394" s="278">
        <v>1</v>
      </c>
      <c r="K394" s="184">
        <v>37256</v>
      </c>
      <c r="L394" s="184">
        <v>37256</v>
      </c>
      <c r="M394" s="185">
        <v>256000</v>
      </c>
      <c r="N394" s="186">
        <v>7680</v>
      </c>
      <c r="O394" s="187">
        <v>8</v>
      </c>
      <c r="P394" s="185"/>
      <c r="Q394" s="185">
        <f t="shared" si="21"/>
        <v>8</v>
      </c>
      <c r="R394" s="185">
        <f>IF(基本信息!$C$4&lt;&gt;"B","",Q394-N394)</f>
        <v>-7672</v>
      </c>
      <c r="S394" s="194">
        <f>IF(基本信息!$C$4&lt;&gt;"B","",IF(N394=0,0,ROUND(R394/ABS(N394),4)))</f>
        <v>-0.999</v>
      </c>
      <c r="T394" s="195"/>
      <c r="U394" s="152" t="s">
        <v>811</v>
      </c>
    </row>
    <row r="395" ht="21" customHeight="1" spans="1:21">
      <c r="A395" s="170">
        <f t="shared" si="20"/>
        <v>391</v>
      </c>
      <c r="B395" s="171" t="s">
        <v>932</v>
      </c>
      <c r="C395" s="172" t="s">
        <v>933</v>
      </c>
      <c r="D395" s="173" t="s">
        <v>836</v>
      </c>
      <c r="E395" s="174" t="s">
        <v>829</v>
      </c>
      <c r="F395" s="279" t="s">
        <v>830</v>
      </c>
      <c r="G395" s="174" t="s">
        <v>831</v>
      </c>
      <c r="H395" s="173" t="s">
        <v>462</v>
      </c>
      <c r="I395" s="173" t="s">
        <v>391</v>
      </c>
      <c r="J395" s="278">
        <v>1</v>
      </c>
      <c r="K395" s="184">
        <v>39217</v>
      </c>
      <c r="L395" s="184">
        <v>39217</v>
      </c>
      <c r="M395" s="185">
        <v>14172.79</v>
      </c>
      <c r="N395" s="186">
        <v>425.18</v>
      </c>
      <c r="O395" s="187">
        <v>8</v>
      </c>
      <c r="P395" s="185"/>
      <c r="Q395" s="185">
        <f t="shared" si="21"/>
        <v>8</v>
      </c>
      <c r="R395" s="185">
        <f>IF(基本信息!$C$4&lt;&gt;"B","",Q395-N395)</f>
        <v>-417.18</v>
      </c>
      <c r="S395" s="194">
        <f>IF(基本信息!$C$4&lt;&gt;"B","",IF(N395=0,0,ROUND(R395/ABS(N395),4)))</f>
        <v>-0.9812</v>
      </c>
      <c r="T395" s="195"/>
      <c r="U395" s="152" t="s">
        <v>811</v>
      </c>
    </row>
    <row r="396" ht="21" customHeight="1" spans="1:21">
      <c r="A396" s="170">
        <f t="shared" si="20"/>
        <v>392</v>
      </c>
      <c r="B396" s="171" t="s">
        <v>934</v>
      </c>
      <c r="C396" s="172" t="s">
        <v>935</v>
      </c>
      <c r="D396" s="173" t="s">
        <v>936</v>
      </c>
      <c r="E396" s="174" t="s">
        <v>829</v>
      </c>
      <c r="F396" s="279" t="s">
        <v>830</v>
      </c>
      <c r="G396" s="174" t="s">
        <v>831</v>
      </c>
      <c r="H396" s="173" t="s">
        <v>462</v>
      </c>
      <c r="I396" s="173" t="s">
        <v>391</v>
      </c>
      <c r="J396" s="278">
        <v>1</v>
      </c>
      <c r="K396" s="184">
        <v>39155</v>
      </c>
      <c r="L396" s="184">
        <v>39155</v>
      </c>
      <c r="M396" s="185">
        <v>11177.5</v>
      </c>
      <c r="N396" s="186">
        <v>335.33</v>
      </c>
      <c r="O396" s="187">
        <v>8</v>
      </c>
      <c r="P396" s="185"/>
      <c r="Q396" s="185">
        <f t="shared" si="21"/>
        <v>8</v>
      </c>
      <c r="R396" s="185">
        <f>IF(基本信息!$C$4&lt;&gt;"B","",Q396-N396)</f>
        <v>-327.33</v>
      </c>
      <c r="S396" s="194">
        <f>IF(基本信息!$C$4&lt;&gt;"B","",IF(N396=0,0,ROUND(R396/ABS(N396),4)))</f>
        <v>-0.9761</v>
      </c>
      <c r="T396" s="195"/>
      <c r="U396" s="152" t="s">
        <v>811</v>
      </c>
    </row>
    <row r="397" ht="21" customHeight="1" spans="1:21">
      <c r="A397" s="170">
        <f t="shared" si="20"/>
        <v>393</v>
      </c>
      <c r="B397" s="171" t="s">
        <v>937</v>
      </c>
      <c r="C397" s="172" t="s">
        <v>938</v>
      </c>
      <c r="D397" s="173" t="s">
        <v>914</v>
      </c>
      <c r="E397" s="174" t="s">
        <v>829</v>
      </c>
      <c r="F397" s="279" t="s">
        <v>830</v>
      </c>
      <c r="G397" s="174" t="s">
        <v>831</v>
      </c>
      <c r="H397" s="173" t="s">
        <v>462</v>
      </c>
      <c r="I397" s="173" t="s">
        <v>391</v>
      </c>
      <c r="J397" s="278">
        <v>1</v>
      </c>
      <c r="K397" s="184">
        <v>39151</v>
      </c>
      <c r="L397" s="184">
        <v>39151</v>
      </c>
      <c r="M397" s="185">
        <v>13092.78</v>
      </c>
      <c r="N397" s="186">
        <v>392.78</v>
      </c>
      <c r="O397" s="187">
        <v>8</v>
      </c>
      <c r="P397" s="185"/>
      <c r="Q397" s="185">
        <f t="shared" si="21"/>
        <v>8</v>
      </c>
      <c r="R397" s="185">
        <f>IF(基本信息!$C$4&lt;&gt;"B","",Q397-N397)</f>
        <v>-384.78</v>
      </c>
      <c r="S397" s="194">
        <f>IF(基本信息!$C$4&lt;&gt;"B","",IF(N397=0,0,ROUND(R397/ABS(N397),4)))</f>
        <v>-0.9796</v>
      </c>
      <c r="T397" s="195"/>
      <c r="U397" s="152" t="s">
        <v>811</v>
      </c>
    </row>
    <row r="398" ht="21" customHeight="1" spans="1:21">
      <c r="A398" s="170">
        <f t="shared" si="20"/>
        <v>394</v>
      </c>
      <c r="B398" s="171" t="s">
        <v>939</v>
      </c>
      <c r="C398" s="172" t="s">
        <v>940</v>
      </c>
      <c r="D398" s="173" t="s">
        <v>914</v>
      </c>
      <c r="E398" s="174" t="s">
        <v>829</v>
      </c>
      <c r="F398" s="279" t="s">
        <v>830</v>
      </c>
      <c r="G398" s="174" t="s">
        <v>831</v>
      </c>
      <c r="H398" s="173" t="s">
        <v>462</v>
      </c>
      <c r="I398" s="173" t="s">
        <v>391</v>
      </c>
      <c r="J398" s="278">
        <v>1</v>
      </c>
      <c r="K398" s="184">
        <v>39217</v>
      </c>
      <c r="L398" s="184">
        <v>39217</v>
      </c>
      <c r="M398" s="185">
        <v>12666.67</v>
      </c>
      <c r="N398" s="186">
        <v>380</v>
      </c>
      <c r="O398" s="187">
        <v>8</v>
      </c>
      <c r="P398" s="185"/>
      <c r="Q398" s="185">
        <f t="shared" si="21"/>
        <v>8</v>
      </c>
      <c r="R398" s="185">
        <f>IF(基本信息!$C$4&lt;&gt;"B","",Q398-N398)</f>
        <v>-372</v>
      </c>
      <c r="S398" s="194">
        <f>IF(基本信息!$C$4&lt;&gt;"B","",IF(N398=0,0,ROUND(R398/ABS(N398),4)))</f>
        <v>-0.9789</v>
      </c>
      <c r="T398" s="195"/>
      <c r="U398" s="152" t="s">
        <v>811</v>
      </c>
    </row>
    <row r="399" ht="21" customHeight="1" spans="1:21">
      <c r="A399" s="170">
        <f t="shared" si="20"/>
        <v>395</v>
      </c>
      <c r="B399" s="171" t="s">
        <v>941</v>
      </c>
      <c r="C399" s="172" t="s">
        <v>942</v>
      </c>
      <c r="D399" s="173" t="s">
        <v>914</v>
      </c>
      <c r="E399" s="174" t="s">
        <v>829</v>
      </c>
      <c r="F399" s="279" t="s">
        <v>830</v>
      </c>
      <c r="G399" s="174" t="s">
        <v>831</v>
      </c>
      <c r="H399" s="173" t="s">
        <v>462</v>
      </c>
      <c r="I399" s="173" t="s">
        <v>391</v>
      </c>
      <c r="J399" s="278">
        <v>1</v>
      </c>
      <c r="K399" s="184">
        <v>39217</v>
      </c>
      <c r="L399" s="184">
        <v>39217</v>
      </c>
      <c r="M399" s="185">
        <v>12666.67</v>
      </c>
      <c r="N399" s="186">
        <v>380</v>
      </c>
      <c r="O399" s="187">
        <v>8</v>
      </c>
      <c r="P399" s="185"/>
      <c r="Q399" s="185">
        <f t="shared" si="21"/>
        <v>8</v>
      </c>
      <c r="R399" s="185">
        <f>IF(基本信息!$C$4&lt;&gt;"B","",Q399-N399)</f>
        <v>-372</v>
      </c>
      <c r="S399" s="194">
        <f>IF(基本信息!$C$4&lt;&gt;"B","",IF(N399=0,0,ROUND(R399/ABS(N399),4)))</f>
        <v>-0.9789</v>
      </c>
      <c r="T399" s="195"/>
      <c r="U399" s="152" t="s">
        <v>811</v>
      </c>
    </row>
    <row r="400" ht="21" customHeight="1" spans="1:21">
      <c r="A400" s="170">
        <f t="shared" si="20"/>
        <v>396</v>
      </c>
      <c r="B400" s="171" t="s">
        <v>943</v>
      </c>
      <c r="C400" s="172" t="s">
        <v>944</v>
      </c>
      <c r="D400" s="173" t="s">
        <v>914</v>
      </c>
      <c r="E400" s="174" t="s">
        <v>829</v>
      </c>
      <c r="F400" s="279" t="s">
        <v>830</v>
      </c>
      <c r="G400" s="174" t="s">
        <v>831</v>
      </c>
      <c r="H400" s="173" t="s">
        <v>462</v>
      </c>
      <c r="I400" s="173" t="s">
        <v>391</v>
      </c>
      <c r="J400" s="278">
        <v>1</v>
      </c>
      <c r="K400" s="184">
        <v>39217</v>
      </c>
      <c r="L400" s="184">
        <v>39217</v>
      </c>
      <c r="M400" s="185">
        <v>12666.66</v>
      </c>
      <c r="N400" s="186">
        <v>380</v>
      </c>
      <c r="O400" s="187">
        <v>8</v>
      </c>
      <c r="P400" s="185"/>
      <c r="Q400" s="185">
        <f t="shared" si="21"/>
        <v>8</v>
      </c>
      <c r="R400" s="185">
        <f>IF(基本信息!$C$4&lt;&gt;"B","",Q400-N400)</f>
        <v>-372</v>
      </c>
      <c r="S400" s="194">
        <f>IF(基本信息!$C$4&lt;&gt;"B","",IF(N400=0,0,ROUND(R400/ABS(N400),4)))</f>
        <v>-0.9789</v>
      </c>
      <c r="T400" s="195"/>
      <c r="U400" s="152" t="s">
        <v>811</v>
      </c>
    </row>
    <row r="401" ht="21" customHeight="1" spans="1:21">
      <c r="A401" s="170">
        <f t="shared" si="20"/>
        <v>397</v>
      </c>
      <c r="B401" s="171" t="s">
        <v>945</v>
      </c>
      <c r="C401" s="172" t="s">
        <v>946</v>
      </c>
      <c r="D401" s="173" t="s">
        <v>914</v>
      </c>
      <c r="E401" s="174" t="s">
        <v>829</v>
      </c>
      <c r="F401" s="279" t="s">
        <v>830</v>
      </c>
      <c r="G401" s="174" t="s">
        <v>831</v>
      </c>
      <c r="H401" s="173" t="s">
        <v>462</v>
      </c>
      <c r="I401" s="173" t="s">
        <v>391</v>
      </c>
      <c r="J401" s="278">
        <v>1</v>
      </c>
      <c r="K401" s="184">
        <v>39217</v>
      </c>
      <c r="L401" s="184">
        <v>39217</v>
      </c>
      <c r="M401" s="185">
        <v>12634</v>
      </c>
      <c r="N401" s="186">
        <v>379.02</v>
      </c>
      <c r="O401" s="187">
        <v>8</v>
      </c>
      <c r="P401" s="185"/>
      <c r="Q401" s="185">
        <f t="shared" si="21"/>
        <v>8</v>
      </c>
      <c r="R401" s="185">
        <f>IF(基本信息!$C$4&lt;&gt;"B","",Q401-N401)</f>
        <v>-371.02</v>
      </c>
      <c r="S401" s="194">
        <f>IF(基本信息!$C$4&lt;&gt;"B","",IF(N401=0,0,ROUND(R401/ABS(N401),4)))</f>
        <v>-0.9789</v>
      </c>
      <c r="T401" s="195"/>
      <c r="U401" s="152" t="s">
        <v>811</v>
      </c>
    </row>
    <row r="402" ht="21" customHeight="1" spans="1:21">
      <c r="A402" s="170">
        <f t="shared" si="20"/>
        <v>398</v>
      </c>
      <c r="B402" s="171" t="s">
        <v>947</v>
      </c>
      <c r="C402" s="172" t="s">
        <v>948</v>
      </c>
      <c r="D402" s="173" t="s">
        <v>914</v>
      </c>
      <c r="E402" s="174" t="s">
        <v>829</v>
      </c>
      <c r="F402" s="279" t="s">
        <v>830</v>
      </c>
      <c r="G402" s="174" t="s">
        <v>831</v>
      </c>
      <c r="H402" s="173" t="s">
        <v>462</v>
      </c>
      <c r="I402" s="173" t="s">
        <v>391</v>
      </c>
      <c r="J402" s="278">
        <v>1</v>
      </c>
      <c r="K402" s="184">
        <v>39217</v>
      </c>
      <c r="L402" s="184">
        <v>39217</v>
      </c>
      <c r="M402" s="185">
        <v>12634</v>
      </c>
      <c r="N402" s="186">
        <v>379.02</v>
      </c>
      <c r="O402" s="187">
        <v>8</v>
      </c>
      <c r="P402" s="185"/>
      <c r="Q402" s="185">
        <f t="shared" si="21"/>
        <v>8</v>
      </c>
      <c r="R402" s="185">
        <f>IF(基本信息!$C$4&lt;&gt;"B","",Q402-N402)</f>
        <v>-371.02</v>
      </c>
      <c r="S402" s="194">
        <f>IF(基本信息!$C$4&lt;&gt;"B","",IF(N402=0,0,ROUND(R402/ABS(N402),4)))</f>
        <v>-0.9789</v>
      </c>
      <c r="T402" s="195"/>
      <c r="U402" s="152" t="s">
        <v>811</v>
      </c>
    </row>
    <row r="403" ht="21" customHeight="1" spans="1:21">
      <c r="A403" s="170">
        <f t="shared" si="20"/>
        <v>399</v>
      </c>
      <c r="B403" s="171" t="s">
        <v>949</v>
      </c>
      <c r="C403" s="172" t="s">
        <v>950</v>
      </c>
      <c r="D403" s="173" t="s">
        <v>914</v>
      </c>
      <c r="E403" s="174" t="s">
        <v>829</v>
      </c>
      <c r="F403" s="279" t="s">
        <v>830</v>
      </c>
      <c r="G403" s="174" t="s">
        <v>831</v>
      </c>
      <c r="H403" s="173" t="s">
        <v>462</v>
      </c>
      <c r="I403" s="173" t="s">
        <v>391</v>
      </c>
      <c r="J403" s="278">
        <v>1</v>
      </c>
      <c r="K403" s="184">
        <v>39217</v>
      </c>
      <c r="L403" s="184">
        <v>39217</v>
      </c>
      <c r="M403" s="185">
        <v>12457.5</v>
      </c>
      <c r="N403" s="186">
        <v>373.73</v>
      </c>
      <c r="O403" s="187">
        <v>8</v>
      </c>
      <c r="P403" s="185"/>
      <c r="Q403" s="185">
        <f t="shared" si="21"/>
        <v>8</v>
      </c>
      <c r="R403" s="185">
        <f>IF(基本信息!$C$4&lt;&gt;"B","",Q403-N403)</f>
        <v>-365.73</v>
      </c>
      <c r="S403" s="194">
        <f>IF(基本信息!$C$4&lt;&gt;"B","",IF(N403=0,0,ROUND(R403/ABS(N403),4)))</f>
        <v>-0.9786</v>
      </c>
      <c r="T403" s="195"/>
      <c r="U403" s="152" t="s">
        <v>811</v>
      </c>
    </row>
    <row r="404" ht="21" customHeight="1" spans="1:21">
      <c r="A404" s="170">
        <f t="shared" si="20"/>
        <v>400</v>
      </c>
      <c r="B404" s="171" t="s">
        <v>951</v>
      </c>
      <c r="C404" s="172" t="s">
        <v>952</v>
      </c>
      <c r="D404" s="173" t="s">
        <v>914</v>
      </c>
      <c r="E404" s="174" t="s">
        <v>829</v>
      </c>
      <c r="F404" s="279" t="s">
        <v>830</v>
      </c>
      <c r="G404" s="174" t="s">
        <v>831</v>
      </c>
      <c r="H404" s="173" t="s">
        <v>462</v>
      </c>
      <c r="I404" s="173" t="s">
        <v>391</v>
      </c>
      <c r="J404" s="278">
        <v>1</v>
      </c>
      <c r="K404" s="184">
        <v>39217</v>
      </c>
      <c r="L404" s="184">
        <v>39217</v>
      </c>
      <c r="M404" s="185">
        <v>12457.5</v>
      </c>
      <c r="N404" s="186">
        <v>373.73</v>
      </c>
      <c r="O404" s="187">
        <v>8</v>
      </c>
      <c r="P404" s="185"/>
      <c r="Q404" s="185">
        <f t="shared" si="21"/>
        <v>8</v>
      </c>
      <c r="R404" s="185">
        <f>IF(基本信息!$C$4&lt;&gt;"B","",Q404-N404)</f>
        <v>-365.73</v>
      </c>
      <c r="S404" s="194">
        <f>IF(基本信息!$C$4&lt;&gt;"B","",IF(N404=0,0,ROUND(R404/ABS(N404),4)))</f>
        <v>-0.9786</v>
      </c>
      <c r="T404" s="195"/>
      <c r="U404" s="152" t="s">
        <v>811</v>
      </c>
    </row>
    <row r="405" ht="21" customHeight="1" spans="1:21">
      <c r="A405" s="170">
        <f t="shared" si="20"/>
        <v>401</v>
      </c>
      <c r="B405" s="171" t="s">
        <v>953</v>
      </c>
      <c r="C405" s="172" t="s">
        <v>954</v>
      </c>
      <c r="D405" s="173" t="s">
        <v>914</v>
      </c>
      <c r="E405" s="174" t="s">
        <v>829</v>
      </c>
      <c r="F405" s="279" t="s">
        <v>830</v>
      </c>
      <c r="G405" s="174" t="s">
        <v>831</v>
      </c>
      <c r="H405" s="173" t="s">
        <v>462</v>
      </c>
      <c r="I405" s="173" t="s">
        <v>391</v>
      </c>
      <c r="J405" s="278">
        <v>1</v>
      </c>
      <c r="K405" s="184">
        <v>39156</v>
      </c>
      <c r="L405" s="184">
        <v>39156</v>
      </c>
      <c r="M405" s="185">
        <v>12600</v>
      </c>
      <c r="N405" s="186">
        <v>378</v>
      </c>
      <c r="O405" s="187">
        <v>8</v>
      </c>
      <c r="P405" s="185"/>
      <c r="Q405" s="185">
        <f t="shared" si="21"/>
        <v>8</v>
      </c>
      <c r="R405" s="185">
        <f>IF(基本信息!$C$4&lt;&gt;"B","",Q405-N405)</f>
        <v>-370</v>
      </c>
      <c r="S405" s="194">
        <f>IF(基本信息!$C$4&lt;&gt;"B","",IF(N405=0,0,ROUND(R405/ABS(N405),4)))</f>
        <v>-0.9788</v>
      </c>
      <c r="T405" s="195"/>
      <c r="U405" s="152" t="s">
        <v>811</v>
      </c>
    </row>
    <row r="406" ht="21" customHeight="1" spans="1:21">
      <c r="A406" s="170">
        <f t="shared" si="20"/>
        <v>402</v>
      </c>
      <c r="B406" s="171" t="s">
        <v>955</v>
      </c>
      <c r="C406" s="172" t="s">
        <v>956</v>
      </c>
      <c r="D406" s="173" t="s">
        <v>914</v>
      </c>
      <c r="E406" s="174" t="s">
        <v>829</v>
      </c>
      <c r="F406" s="279" t="s">
        <v>830</v>
      </c>
      <c r="G406" s="174" t="s">
        <v>831</v>
      </c>
      <c r="H406" s="173" t="s">
        <v>462</v>
      </c>
      <c r="I406" s="173" t="s">
        <v>391</v>
      </c>
      <c r="J406" s="278">
        <v>1</v>
      </c>
      <c r="K406" s="184">
        <v>39156</v>
      </c>
      <c r="L406" s="184">
        <v>39156</v>
      </c>
      <c r="M406" s="185">
        <v>12600</v>
      </c>
      <c r="N406" s="186">
        <v>378</v>
      </c>
      <c r="O406" s="187">
        <v>8</v>
      </c>
      <c r="P406" s="185"/>
      <c r="Q406" s="185">
        <f t="shared" si="21"/>
        <v>8</v>
      </c>
      <c r="R406" s="185">
        <f>IF(基本信息!$C$4&lt;&gt;"B","",Q406-N406)</f>
        <v>-370</v>
      </c>
      <c r="S406" s="194">
        <f>IF(基本信息!$C$4&lt;&gt;"B","",IF(N406=0,0,ROUND(R406/ABS(N406),4)))</f>
        <v>-0.9788</v>
      </c>
      <c r="T406" s="195"/>
      <c r="U406" s="152" t="s">
        <v>811</v>
      </c>
    </row>
    <row r="407" ht="21" customHeight="1" spans="1:21">
      <c r="A407" s="170">
        <f t="shared" si="20"/>
        <v>403</v>
      </c>
      <c r="B407" s="171" t="s">
        <v>957</v>
      </c>
      <c r="C407" s="172" t="s">
        <v>958</v>
      </c>
      <c r="D407" s="173" t="s">
        <v>959</v>
      </c>
      <c r="E407" s="174" t="s">
        <v>829</v>
      </c>
      <c r="F407" s="279" t="s">
        <v>830</v>
      </c>
      <c r="G407" s="174" t="s">
        <v>831</v>
      </c>
      <c r="H407" s="173" t="s">
        <v>462</v>
      </c>
      <c r="I407" s="173" t="s">
        <v>391</v>
      </c>
      <c r="J407" s="278">
        <v>1</v>
      </c>
      <c r="K407" s="184">
        <v>39155</v>
      </c>
      <c r="L407" s="184">
        <v>39155</v>
      </c>
      <c r="M407" s="185">
        <v>10741.43</v>
      </c>
      <c r="N407" s="186">
        <v>322.24</v>
      </c>
      <c r="O407" s="187">
        <v>8</v>
      </c>
      <c r="P407" s="185"/>
      <c r="Q407" s="185">
        <f t="shared" si="21"/>
        <v>8</v>
      </c>
      <c r="R407" s="185">
        <f>IF(基本信息!$C$4&lt;&gt;"B","",Q407-N407)</f>
        <v>-314.24</v>
      </c>
      <c r="S407" s="194">
        <f>IF(基本信息!$C$4&lt;&gt;"B","",IF(N407=0,0,ROUND(R407/ABS(N407),4)))</f>
        <v>-0.9752</v>
      </c>
      <c r="T407" s="195"/>
      <c r="U407" s="152" t="s">
        <v>811</v>
      </c>
    </row>
    <row r="408" ht="21" customHeight="1" spans="1:21">
      <c r="A408" s="170">
        <f t="shared" si="20"/>
        <v>404</v>
      </c>
      <c r="B408" s="171" t="s">
        <v>960</v>
      </c>
      <c r="C408" s="172" t="s">
        <v>961</v>
      </c>
      <c r="D408" s="173" t="s">
        <v>936</v>
      </c>
      <c r="E408" s="174" t="s">
        <v>829</v>
      </c>
      <c r="F408" s="279" t="s">
        <v>830</v>
      </c>
      <c r="G408" s="174" t="s">
        <v>831</v>
      </c>
      <c r="H408" s="173" t="s">
        <v>462</v>
      </c>
      <c r="I408" s="173" t="s">
        <v>391</v>
      </c>
      <c r="J408" s="278">
        <v>1</v>
      </c>
      <c r="K408" s="184">
        <v>39156</v>
      </c>
      <c r="L408" s="184">
        <v>39156</v>
      </c>
      <c r="M408" s="185">
        <v>12126.55</v>
      </c>
      <c r="N408" s="186">
        <v>363.8</v>
      </c>
      <c r="O408" s="187">
        <v>8</v>
      </c>
      <c r="P408" s="185"/>
      <c r="Q408" s="185">
        <f t="shared" si="21"/>
        <v>8</v>
      </c>
      <c r="R408" s="185">
        <f>IF(基本信息!$C$4&lt;&gt;"B","",Q408-N408)</f>
        <v>-355.8</v>
      </c>
      <c r="S408" s="194">
        <f>IF(基本信息!$C$4&lt;&gt;"B","",IF(N408=0,0,ROUND(R408/ABS(N408),4)))</f>
        <v>-0.978</v>
      </c>
      <c r="T408" s="195"/>
      <c r="U408" s="152" t="s">
        <v>811</v>
      </c>
    </row>
    <row r="409" ht="21" customHeight="1" spans="1:21">
      <c r="A409" s="170">
        <f t="shared" ref="A409:A472" si="22">A408+1</f>
        <v>405</v>
      </c>
      <c r="B409" s="171" t="s">
        <v>962</v>
      </c>
      <c r="C409" s="172" t="s">
        <v>963</v>
      </c>
      <c r="D409" s="173" t="s">
        <v>964</v>
      </c>
      <c r="E409" s="174" t="s">
        <v>829</v>
      </c>
      <c r="F409" s="279" t="s">
        <v>830</v>
      </c>
      <c r="G409" s="174" t="s">
        <v>831</v>
      </c>
      <c r="H409" s="173" t="s">
        <v>462</v>
      </c>
      <c r="I409" s="173" t="s">
        <v>391</v>
      </c>
      <c r="J409" s="278">
        <v>1</v>
      </c>
      <c r="K409" s="184">
        <v>39156</v>
      </c>
      <c r="L409" s="184">
        <v>39156</v>
      </c>
      <c r="M409" s="185">
        <v>10541.7</v>
      </c>
      <c r="N409" s="186">
        <v>316.25</v>
      </c>
      <c r="O409" s="187">
        <v>8</v>
      </c>
      <c r="P409" s="185"/>
      <c r="Q409" s="185">
        <f t="shared" si="21"/>
        <v>8</v>
      </c>
      <c r="R409" s="185">
        <f>IF(基本信息!$C$4&lt;&gt;"B","",Q409-N409)</f>
        <v>-308.25</v>
      </c>
      <c r="S409" s="194">
        <f>IF(基本信息!$C$4&lt;&gt;"B","",IF(N409=0,0,ROUND(R409/ABS(N409),4)))</f>
        <v>-0.9747</v>
      </c>
      <c r="T409" s="195"/>
      <c r="U409" s="152" t="s">
        <v>811</v>
      </c>
    </row>
    <row r="410" ht="21" customHeight="1" spans="1:21">
      <c r="A410" s="170">
        <f t="shared" si="22"/>
        <v>406</v>
      </c>
      <c r="B410" s="171" t="s">
        <v>965</v>
      </c>
      <c r="C410" s="172" t="s">
        <v>966</v>
      </c>
      <c r="D410" s="173" t="s">
        <v>936</v>
      </c>
      <c r="E410" s="174" t="s">
        <v>829</v>
      </c>
      <c r="F410" s="279" t="s">
        <v>830</v>
      </c>
      <c r="G410" s="174" t="s">
        <v>831</v>
      </c>
      <c r="H410" s="173" t="s">
        <v>462</v>
      </c>
      <c r="I410" s="173" t="s">
        <v>391</v>
      </c>
      <c r="J410" s="278">
        <v>1</v>
      </c>
      <c r="K410" s="184">
        <v>39156</v>
      </c>
      <c r="L410" s="184">
        <v>39156</v>
      </c>
      <c r="M410" s="185">
        <v>10541.7</v>
      </c>
      <c r="N410" s="186">
        <v>316.25</v>
      </c>
      <c r="O410" s="187">
        <v>8</v>
      </c>
      <c r="P410" s="185"/>
      <c r="Q410" s="185">
        <f t="shared" si="21"/>
        <v>8</v>
      </c>
      <c r="R410" s="185">
        <f>IF(基本信息!$C$4&lt;&gt;"B","",Q410-N410)</f>
        <v>-308.25</v>
      </c>
      <c r="S410" s="194">
        <f>IF(基本信息!$C$4&lt;&gt;"B","",IF(N410=0,0,ROUND(R410/ABS(N410),4)))</f>
        <v>-0.9747</v>
      </c>
      <c r="T410" s="195"/>
      <c r="U410" s="152" t="s">
        <v>811</v>
      </c>
    </row>
    <row r="411" ht="21" customHeight="1" spans="1:21">
      <c r="A411" s="170">
        <f t="shared" si="22"/>
        <v>407</v>
      </c>
      <c r="B411" s="171" t="s">
        <v>967</v>
      </c>
      <c r="C411" s="172" t="s">
        <v>968</v>
      </c>
      <c r="D411" s="173" t="s">
        <v>836</v>
      </c>
      <c r="E411" s="174" t="s">
        <v>829</v>
      </c>
      <c r="F411" s="279" t="s">
        <v>830</v>
      </c>
      <c r="G411" s="174" t="s">
        <v>831</v>
      </c>
      <c r="H411" s="173" t="s">
        <v>462</v>
      </c>
      <c r="I411" s="173" t="s">
        <v>391</v>
      </c>
      <c r="J411" s="278">
        <v>1</v>
      </c>
      <c r="K411" s="184">
        <v>39156</v>
      </c>
      <c r="L411" s="184">
        <v>39156</v>
      </c>
      <c r="M411" s="185">
        <v>10873.2</v>
      </c>
      <c r="N411" s="186">
        <v>326.2</v>
      </c>
      <c r="O411" s="187">
        <v>8</v>
      </c>
      <c r="P411" s="185"/>
      <c r="Q411" s="185">
        <f t="shared" si="21"/>
        <v>8</v>
      </c>
      <c r="R411" s="185">
        <f>IF(基本信息!$C$4&lt;&gt;"B","",Q411-N411)</f>
        <v>-318.2</v>
      </c>
      <c r="S411" s="194">
        <f>IF(基本信息!$C$4&lt;&gt;"B","",IF(N411=0,0,ROUND(R411/ABS(N411),4)))</f>
        <v>-0.9755</v>
      </c>
      <c r="T411" s="195"/>
      <c r="U411" s="152" t="s">
        <v>811</v>
      </c>
    </row>
    <row r="412" ht="21" customHeight="1" spans="1:21">
      <c r="A412" s="170">
        <f t="shared" si="22"/>
        <v>408</v>
      </c>
      <c r="B412" s="171" t="s">
        <v>969</v>
      </c>
      <c r="C412" s="172" t="s">
        <v>970</v>
      </c>
      <c r="D412" s="173" t="s">
        <v>836</v>
      </c>
      <c r="E412" s="174" t="s">
        <v>829</v>
      </c>
      <c r="F412" s="279" t="s">
        <v>830</v>
      </c>
      <c r="G412" s="174" t="s">
        <v>831</v>
      </c>
      <c r="H412" s="173" t="s">
        <v>462</v>
      </c>
      <c r="I412" s="173" t="s">
        <v>391</v>
      </c>
      <c r="J412" s="278">
        <v>1</v>
      </c>
      <c r="K412" s="184">
        <v>39155</v>
      </c>
      <c r="L412" s="184">
        <v>39155</v>
      </c>
      <c r="M412" s="185">
        <v>13283.94</v>
      </c>
      <c r="N412" s="186">
        <v>398.52</v>
      </c>
      <c r="O412" s="187">
        <v>8</v>
      </c>
      <c r="P412" s="185"/>
      <c r="Q412" s="185">
        <f t="shared" si="21"/>
        <v>8</v>
      </c>
      <c r="R412" s="185">
        <f>IF(基本信息!$C$4&lt;&gt;"B","",Q412-N412)</f>
        <v>-390.52</v>
      </c>
      <c r="S412" s="194">
        <f>IF(基本信息!$C$4&lt;&gt;"B","",IF(N412=0,0,ROUND(R412/ABS(N412),4)))</f>
        <v>-0.9799</v>
      </c>
      <c r="T412" s="195"/>
      <c r="U412" s="152" t="s">
        <v>811</v>
      </c>
    </row>
    <row r="413" ht="21" customHeight="1" spans="1:21">
      <c r="A413" s="170">
        <f t="shared" si="22"/>
        <v>409</v>
      </c>
      <c r="B413" s="171" t="s">
        <v>971</v>
      </c>
      <c r="C413" s="172" t="s">
        <v>972</v>
      </c>
      <c r="D413" s="173" t="s">
        <v>845</v>
      </c>
      <c r="E413" s="174" t="s">
        <v>829</v>
      </c>
      <c r="F413" s="279" t="s">
        <v>830</v>
      </c>
      <c r="G413" s="174" t="s">
        <v>831</v>
      </c>
      <c r="H413" s="173" t="s">
        <v>462</v>
      </c>
      <c r="I413" s="173" t="s">
        <v>391</v>
      </c>
      <c r="J413" s="278">
        <v>1</v>
      </c>
      <c r="K413" s="184">
        <v>39155</v>
      </c>
      <c r="L413" s="184">
        <v>39155</v>
      </c>
      <c r="M413" s="185">
        <v>13283.94</v>
      </c>
      <c r="N413" s="186">
        <v>398.52</v>
      </c>
      <c r="O413" s="187">
        <v>8</v>
      </c>
      <c r="P413" s="185"/>
      <c r="Q413" s="185">
        <f t="shared" si="21"/>
        <v>8</v>
      </c>
      <c r="R413" s="185">
        <f>IF(基本信息!$C$4&lt;&gt;"B","",Q413-N413)</f>
        <v>-390.52</v>
      </c>
      <c r="S413" s="194">
        <f>IF(基本信息!$C$4&lt;&gt;"B","",IF(N413=0,0,ROUND(R413/ABS(N413),4)))</f>
        <v>-0.9799</v>
      </c>
      <c r="T413" s="195"/>
      <c r="U413" s="152" t="s">
        <v>811</v>
      </c>
    </row>
    <row r="414" ht="21" customHeight="1" spans="1:21">
      <c r="A414" s="170">
        <f t="shared" si="22"/>
        <v>410</v>
      </c>
      <c r="B414" s="171" t="s">
        <v>973</v>
      </c>
      <c r="C414" s="172" t="s">
        <v>974</v>
      </c>
      <c r="D414" s="173" t="s">
        <v>845</v>
      </c>
      <c r="E414" s="174" t="s">
        <v>829</v>
      </c>
      <c r="F414" s="279" t="s">
        <v>830</v>
      </c>
      <c r="G414" s="174" t="s">
        <v>831</v>
      </c>
      <c r="H414" s="173" t="s">
        <v>462</v>
      </c>
      <c r="I414" s="173" t="s">
        <v>391</v>
      </c>
      <c r="J414" s="278">
        <v>1</v>
      </c>
      <c r="K414" s="184">
        <v>39155</v>
      </c>
      <c r="L414" s="184">
        <v>39155</v>
      </c>
      <c r="M414" s="185">
        <v>13283.93</v>
      </c>
      <c r="N414" s="186">
        <v>398.52</v>
      </c>
      <c r="O414" s="187">
        <v>8</v>
      </c>
      <c r="P414" s="185"/>
      <c r="Q414" s="185">
        <f t="shared" si="21"/>
        <v>8</v>
      </c>
      <c r="R414" s="185">
        <f>IF(基本信息!$C$4&lt;&gt;"B","",Q414-N414)</f>
        <v>-390.52</v>
      </c>
      <c r="S414" s="194">
        <f>IF(基本信息!$C$4&lt;&gt;"B","",IF(N414=0,0,ROUND(R414/ABS(N414),4)))</f>
        <v>-0.9799</v>
      </c>
      <c r="T414" s="195"/>
      <c r="U414" s="152" t="s">
        <v>811</v>
      </c>
    </row>
    <row r="415" ht="21" customHeight="1" spans="1:21">
      <c r="A415" s="170">
        <f t="shared" si="22"/>
        <v>411</v>
      </c>
      <c r="B415" s="171" t="s">
        <v>975</v>
      </c>
      <c r="C415" s="172" t="s">
        <v>976</v>
      </c>
      <c r="D415" s="173" t="s">
        <v>845</v>
      </c>
      <c r="E415" s="174" t="s">
        <v>829</v>
      </c>
      <c r="F415" s="279" t="s">
        <v>830</v>
      </c>
      <c r="G415" s="174" t="s">
        <v>831</v>
      </c>
      <c r="H415" s="173" t="s">
        <v>462</v>
      </c>
      <c r="I415" s="173" t="s">
        <v>391</v>
      </c>
      <c r="J415" s="278">
        <v>1</v>
      </c>
      <c r="K415" s="184">
        <v>39156</v>
      </c>
      <c r="L415" s="184">
        <v>39156</v>
      </c>
      <c r="M415" s="185">
        <v>13392.6</v>
      </c>
      <c r="N415" s="186">
        <v>401.78</v>
      </c>
      <c r="O415" s="187">
        <v>8</v>
      </c>
      <c r="P415" s="185"/>
      <c r="Q415" s="185">
        <f t="shared" si="21"/>
        <v>8</v>
      </c>
      <c r="R415" s="185">
        <f>IF(基本信息!$C$4&lt;&gt;"B","",Q415-N415)</f>
        <v>-393.78</v>
      </c>
      <c r="S415" s="194">
        <f>IF(基本信息!$C$4&lt;&gt;"B","",IF(N415=0,0,ROUND(R415/ABS(N415),4)))</f>
        <v>-0.9801</v>
      </c>
      <c r="T415" s="195"/>
      <c r="U415" s="152" t="s">
        <v>811</v>
      </c>
    </row>
    <row r="416" ht="21" customHeight="1" spans="1:21">
      <c r="A416" s="170">
        <f t="shared" si="22"/>
        <v>412</v>
      </c>
      <c r="B416" s="171" t="s">
        <v>977</v>
      </c>
      <c r="C416" s="172" t="s">
        <v>978</v>
      </c>
      <c r="D416" s="173" t="s">
        <v>845</v>
      </c>
      <c r="E416" s="174" t="s">
        <v>829</v>
      </c>
      <c r="F416" s="279" t="s">
        <v>830</v>
      </c>
      <c r="G416" s="174" t="s">
        <v>831</v>
      </c>
      <c r="H416" s="173" t="s">
        <v>462</v>
      </c>
      <c r="I416" s="173" t="s">
        <v>391</v>
      </c>
      <c r="J416" s="278">
        <v>1</v>
      </c>
      <c r="K416" s="184">
        <v>39156</v>
      </c>
      <c r="L416" s="184">
        <v>39156</v>
      </c>
      <c r="M416" s="185">
        <v>13392.6</v>
      </c>
      <c r="N416" s="186">
        <v>401.78</v>
      </c>
      <c r="O416" s="187">
        <v>8</v>
      </c>
      <c r="P416" s="185"/>
      <c r="Q416" s="185">
        <f t="shared" si="21"/>
        <v>8</v>
      </c>
      <c r="R416" s="185">
        <f>IF(基本信息!$C$4&lt;&gt;"B","",Q416-N416)</f>
        <v>-393.78</v>
      </c>
      <c r="S416" s="194">
        <f>IF(基本信息!$C$4&lt;&gt;"B","",IF(N416=0,0,ROUND(R416/ABS(N416),4)))</f>
        <v>-0.9801</v>
      </c>
      <c r="T416" s="195"/>
      <c r="U416" s="152" t="s">
        <v>811</v>
      </c>
    </row>
    <row r="417" ht="21" customHeight="1" spans="1:21">
      <c r="A417" s="170">
        <f t="shared" si="22"/>
        <v>413</v>
      </c>
      <c r="B417" s="171" t="s">
        <v>979</v>
      </c>
      <c r="C417" s="172" t="s">
        <v>980</v>
      </c>
      <c r="D417" s="173" t="s">
        <v>981</v>
      </c>
      <c r="E417" s="174" t="s">
        <v>829</v>
      </c>
      <c r="F417" s="279" t="s">
        <v>830</v>
      </c>
      <c r="G417" s="174" t="s">
        <v>831</v>
      </c>
      <c r="H417" s="173" t="s">
        <v>462</v>
      </c>
      <c r="I417" s="173" t="s">
        <v>391</v>
      </c>
      <c r="J417" s="278">
        <v>1</v>
      </c>
      <c r="K417" s="184">
        <v>39156</v>
      </c>
      <c r="L417" s="184">
        <v>39156</v>
      </c>
      <c r="M417" s="185">
        <v>11624.6</v>
      </c>
      <c r="N417" s="186">
        <v>348.74</v>
      </c>
      <c r="O417" s="187">
        <v>8</v>
      </c>
      <c r="P417" s="185"/>
      <c r="Q417" s="185">
        <f t="shared" si="21"/>
        <v>8</v>
      </c>
      <c r="R417" s="185">
        <f>IF(基本信息!$C$4&lt;&gt;"B","",Q417-N417)</f>
        <v>-340.74</v>
      </c>
      <c r="S417" s="194">
        <f>IF(基本信息!$C$4&lt;&gt;"B","",IF(N417=0,0,ROUND(R417/ABS(N417),4)))</f>
        <v>-0.9771</v>
      </c>
      <c r="T417" s="195"/>
      <c r="U417" s="152" t="s">
        <v>811</v>
      </c>
    </row>
    <row r="418" ht="21" customHeight="1" spans="1:21">
      <c r="A418" s="170">
        <f t="shared" si="22"/>
        <v>414</v>
      </c>
      <c r="B418" s="171" t="s">
        <v>982</v>
      </c>
      <c r="C418" s="172" t="s">
        <v>983</v>
      </c>
      <c r="D418" s="173" t="s">
        <v>981</v>
      </c>
      <c r="E418" s="174" t="s">
        <v>829</v>
      </c>
      <c r="F418" s="279" t="s">
        <v>830</v>
      </c>
      <c r="G418" s="174" t="s">
        <v>831</v>
      </c>
      <c r="H418" s="173" t="s">
        <v>462</v>
      </c>
      <c r="I418" s="173" t="s">
        <v>391</v>
      </c>
      <c r="J418" s="278">
        <v>1</v>
      </c>
      <c r="K418" s="184">
        <v>39156</v>
      </c>
      <c r="L418" s="184">
        <v>39156</v>
      </c>
      <c r="M418" s="185">
        <v>11624.6</v>
      </c>
      <c r="N418" s="186">
        <v>348.74</v>
      </c>
      <c r="O418" s="187">
        <v>8</v>
      </c>
      <c r="P418" s="185"/>
      <c r="Q418" s="185">
        <f t="shared" si="21"/>
        <v>8</v>
      </c>
      <c r="R418" s="185">
        <f>IF(基本信息!$C$4&lt;&gt;"B","",Q418-N418)</f>
        <v>-340.74</v>
      </c>
      <c r="S418" s="194">
        <f>IF(基本信息!$C$4&lt;&gt;"B","",IF(N418=0,0,ROUND(R418/ABS(N418),4)))</f>
        <v>-0.9771</v>
      </c>
      <c r="T418" s="195"/>
      <c r="U418" s="152" t="s">
        <v>811</v>
      </c>
    </row>
    <row r="419" ht="21" customHeight="1" spans="1:21">
      <c r="A419" s="170">
        <f t="shared" si="22"/>
        <v>415</v>
      </c>
      <c r="B419" s="171" t="s">
        <v>984</v>
      </c>
      <c r="C419" s="172" t="s">
        <v>985</v>
      </c>
      <c r="D419" s="173" t="s">
        <v>936</v>
      </c>
      <c r="E419" s="174" t="s">
        <v>829</v>
      </c>
      <c r="F419" s="279" t="s">
        <v>830</v>
      </c>
      <c r="G419" s="174" t="s">
        <v>831</v>
      </c>
      <c r="H419" s="173" t="s">
        <v>462</v>
      </c>
      <c r="I419" s="173" t="s">
        <v>391</v>
      </c>
      <c r="J419" s="278">
        <v>1</v>
      </c>
      <c r="K419" s="184">
        <v>39155</v>
      </c>
      <c r="L419" s="184">
        <v>39155</v>
      </c>
      <c r="M419" s="185">
        <v>12137.05</v>
      </c>
      <c r="N419" s="186">
        <v>364.11</v>
      </c>
      <c r="O419" s="187">
        <v>8</v>
      </c>
      <c r="P419" s="185"/>
      <c r="Q419" s="185">
        <f t="shared" si="21"/>
        <v>8</v>
      </c>
      <c r="R419" s="185">
        <f>IF(基本信息!$C$4&lt;&gt;"B","",Q419-N419)</f>
        <v>-356.11</v>
      </c>
      <c r="S419" s="194">
        <f>IF(基本信息!$C$4&lt;&gt;"B","",IF(N419=0,0,ROUND(R419/ABS(N419),4)))</f>
        <v>-0.978</v>
      </c>
      <c r="T419" s="195"/>
      <c r="U419" s="152" t="s">
        <v>811</v>
      </c>
    </row>
    <row r="420" ht="21" customHeight="1" spans="1:21">
      <c r="A420" s="170">
        <f t="shared" si="22"/>
        <v>416</v>
      </c>
      <c r="B420" s="171" t="s">
        <v>986</v>
      </c>
      <c r="C420" s="172" t="s">
        <v>987</v>
      </c>
      <c r="D420" s="173" t="s">
        <v>936</v>
      </c>
      <c r="E420" s="174" t="s">
        <v>829</v>
      </c>
      <c r="F420" s="279" t="s">
        <v>830</v>
      </c>
      <c r="G420" s="174" t="s">
        <v>831</v>
      </c>
      <c r="H420" s="173" t="s">
        <v>462</v>
      </c>
      <c r="I420" s="173" t="s">
        <v>391</v>
      </c>
      <c r="J420" s="278">
        <v>1</v>
      </c>
      <c r="K420" s="184">
        <v>39155</v>
      </c>
      <c r="L420" s="184">
        <v>39155</v>
      </c>
      <c r="M420" s="185">
        <v>12137.05</v>
      </c>
      <c r="N420" s="186">
        <v>364.11</v>
      </c>
      <c r="O420" s="187">
        <v>8</v>
      </c>
      <c r="P420" s="185"/>
      <c r="Q420" s="185">
        <f t="shared" si="21"/>
        <v>8</v>
      </c>
      <c r="R420" s="185">
        <f>IF(基本信息!$C$4&lt;&gt;"B","",Q420-N420)</f>
        <v>-356.11</v>
      </c>
      <c r="S420" s="194">
        <f>IF(基本信息!$C$4&lt;&gt;"B","",IF(N420=0,0,ROUND(R420/ABS(N420),4)))</f>
        <v>-0.978</v>
      </c>
      <c r="T420" s="195"/>
      <c r="U420" s="152" t="s">
        <v>811</v>
      </c>
    </row>
    <row r="421" ht="21" customHeight="1" spans="1:21">
      <c r="A421" s="170">
        <f t="shared" si="22"/>
        <v>417</v>
      </c>
      <c r="B421" s="171" t="s">
        <v>988</v>
      </c>
      <c r="C421" s="172" t="s">
        <v>989</v>
      </c>
      <c r="D421" s="173" t="s">
        <v>845</v>
      </c>
      <c r="E421" s="174" t="s">
        <v>829</v>
      </c>
      <c r="F421" s="279" t="s">
        <v>830</v>
      </c>
      <c r="G421" s="174" t="s">
        <v>831</v>
      </c>
      <c r="H421" s="173" t="s">
        <v>462</v>
      </c>
      <c r="I421" s="173" t="s">
        <v>391</v>
      </c>
      <c r="J421" s="278">
        <v>1</v>
      </c>
      <c r="K421" s="184">
        <v>39151</v>
      </c>
      <c r="L421" s="184">
        <v>39151</v>
      </c>
      <c r="M421" s="185">
        <v>13721.87</v>
      </c>
      <c r="N421" s="186">
        <v>411.66</v>
      </c>
      <c r="O421" s="187">
        <v>8</v>
      </c>
      <c r="P421" s="185"/>
      <c r="Q421" s="185">
        <f t="shared" si="21"/>
        <v>8</v>
      </c>
      <c r="R421" s="185">
        <f>IF(基本信息!$C$4&lt;&gt;"B","",Q421-N421)</f>
        <v>-403.66</v>
      </c>
      <c r="S421" s="194">
        <f>IF(基本信息!$C$4&lt;&gt;"B","",IF(N421=0,0,ROUND(R421/ABS(N421),4)))</f>
        <v>-0.9806</v>
      </c>
      <c r="T421" s="195"/>
      <c r="U421" s="152" t="s">
        <v>811</v>
      </c>
    </row>
    <row r="422" ht="21" customHeight="1" spans="1:21">
      <c r="A422" s="170">
        <f t="shared" si="22"/>
        <v>418</v>
      </c>
      <c r="B422" s="171" t="s">
        <v>990</v>
      </c>
      <c r="C422" s="172" t="s">
        <v>991</v>
      </c>
      <c r="D422" s="173" t="s">
        <v>992</v>
      </c>
      <c r="E422" s="174" t="s">
        <v>829</v>
      </c>
      <c r="F422" s="279" t="s">
        <v>830</v>
      </c>
      <c r="G422" s="174" t="s">
        <v>831</v>
      </c>
      <c r="H422" s="173" t="s">
        <v>462</v>
      </c>
      <c r="I422" s="173" t="s">
        <v>391</v>
      </c>
      <c r="J422" s="278">
        <v>1</v>
      </c>
      <c r="K422" s="184">
        <v>39155</v>
      </c>
      <c r="L422" s="184">
        <v>39155</v>
      </c>
      <c r="M422" s="185">
        <v>13507.98</v>
      </c>
      <c r="N422" s="186">
        <v>405.24</v>
      </c>
      <c r="O422" s="187">
        <v>8</v>
      </c>
      <c r="P422" s="185"/>
      <c r="Q422" s="185">
        <f t="shared" si="21"/>
        <v>8</v>
      </c>
      <c r="R422" s="185">
        <f>IF(基本信息!$C$4&lt;&gt;"B","",Q422-N422)</f>
        <v>-397.24</v>
      </c>
      <c r="S422" s="194">
        <f>IF(基本信息!$C$4&lt;&gt;"B","",IF(N422=0,0,ROUND(R422/ABS(N422),4)))</f>
        <v>-0.9803</v>
      </c>
      <c r="T422" s="195"/>
      <c r="U422" s="152" t="s">
        <v>811</v>
      </c>
    </row>
    <row r="423" ht="21" customHeight="1" spans="1:21">
      <c r="A423" s="170">
        <f t="shared" si="22"/>
        <v>419</v>
      </c>
      <c r="B423" s="171" t="s">
        <v>993</v>
      </c>
      <c r="C423" s="172" t="s">
        <v>994</v>
      </c>
      <c r="D423" s="173" t="s">
        <v>992</v>
      </c>
      <c r="E423" s="174" t="s">
        <v>829</v>
      </c>
      <c r="F423" s="279" t="s">
        <v>830</v>
      </c>
      <c r="G423" s="174" t="s">
        <v>831</v>
      </c>
      <c r="H423" s="173" t="s">
        <v>462</v>
      </c>
      <c r="I423" s="173" t="s">
        <v>391</v>
      </c>
      <c r="J423" s="278">
        <v>1</v>
      </c>
      <c r="K423" s="184">
        <v>39155</v>
      </c>
      <c r="L423" s="184">
        <v>39155</v>
      </c>
      <c r="M423" s="185">
        <v>13507.98</v>
      </c>
      <c r="N423" s="186">
        <v>405.24</v>
      </c>
      <c r="O423" s="187">
        <v>8</v>
      </c>
      <c r="P423" s="185"/>
      <c r="Q423" s="185">
        <f t="shared" si="21"/>
        <v>8</v>
      </c>
      <c r="R423" s="185">
        <f>IF(基本信息!$C$4&lt;&gt;"B","",Q423-N423)</f>
        <v>-397.24</v>
      </c>
      <c r="S423" s="194">
        <f>IF(基本信息!$C$4&lt;&gt;"B","",IF(N423=0,0,ROUND(R423/ABS(N423),4)))</f>
        <v>-0.9803</v>
      </c>
      <c r="T423" s="195"/>
      <c r="U423" s="152" t="s">
        <v>811</v>
      </c>
    </row>
    <row r="424" ht="21" customHeight="1" spans="1:21">
      <c r="A424" s="170">
        <f t="shared" si="22"/>
        <v>420</v>
      </c>
      <c r="B424" s="171" t="s">
        <v>995</v>
      </c>
      <c r="C424" s="172" t="s">
        <v>996</v>
      </c>
      <c r="D424" s="173" t="s">
        <v>992</v>
      </c>
      <c r="E424" s="174" t="s">
        <v>829</v>
      </c>
      <c r="F424" s="279" t="s">
        <v>830</v>
      </c>
      <c r="G424" s="174" t="s">
        <v>831</v>
      </c>
      <c r="H424" s="173" t="s">
        <v>462</v>
      </c>
      <c r="I424" s="173" t="s">
        <v>391</v>
      </c>
      <c r="J424" s="278">
        <v>1</v>
      </c>
      <c r="K424" s="184">
        <v>39155</v>
      </c>
      <c r="L424" s="184">
        <v>39155</v>
      </c>
      <c r="M424" s="185">
        <v>13507.98</v>
      </c>
      <c r="N424" s="186">
        <v>405.24</v>
      </c>
      <c r="O424" s="187">
        <v>8</v>
      </c>
      <c r="P424" s="185"/>
      <c r="Q424" s="185">
        <f t="shared" si="21"/>
        <v>8</v>
      </c>
      <c r="R424" s="185">
        <f>IF(基本信息!$C$4&lt;&gt;"B","",Q424-N424)</f>
        <v>-397.24</v>
      </c>
      <c r="S424" s="194">
        <f>IF(基本信息!$C$4&lt;&gt;"B","",IF(N424=0,0,ROUND(R424/ABS(N424),4)))</f>
        <v>-0.9803</v>
      </c>
      <c r="T424" s="195"/>
      <c r="U424" s="152" t="s">
        <v>811</v>
      </c>
    </row>
    <row r="425" ht="21" customHeight="1" spans="1:21">
      <c r="A425" s="170">
        <f t="shared" si="22"/>
        <v>421</v>
      </c>
      <c r="B425" s="171" t="s">
        <v>997</v>
      </c>
      <c r="C425" s="172" t="s">
        <v>998</v>
      </c>
      <c r="D425" s="173" t="s">
        <v>992</v>
      </c>
      <c r="E425" s="174" t="s">
        <v>829</v>
      </c>
      <c r="F425" s="279" t="s">
        <v>830</v>
      </c>
      <c r="G425" s="174" t="s">
        <v>831</v>
      </c>
      <c r="H425" s="173" t="s">
        <v>462</v>
      </c>
      <c r="I425" s="173" t="s">
        <v>391</v>
      </c>
      <c r="J425" s="278">
        <v>1</v>
      </c>
      <c r="K425" s="184">
        <v>39155</v>
      </c>
      <c r="L425" s="184">
        <v>39155</v>
      </c>
      <c r="M425" s="185">
        <v>13507.98</v>
      </c>
      <c r="N425" s="186">
        <v>405.24</v>
      </c>
      <c r="O425" s="187">
        <v>8</v>
      </c>
      <c r="P425" s="185"/>
      <c r="Q425" s="185">
        <f t="shared" si="21"/>
        <v>8</v>
      </c>
      <c r="R425" s="185">
        <f>IF(基本信息!$C$4&lt;&gt;"B","",Q425-N425)</f>
        <v>-397.24</v>
      </c>
      <c r="S425" s="194">
        <f>IF(基本信息!$C$4&lt;&gt;"B","",IF(N425=0,0,ROUND(R425/ABS(N425),4)))</f>
        <v>-0.9803</v>
      </c>
      <c r="T425" s="195"/>
      <c r="U425" s="152" t="s">
        <v>811</v>
      </c>
    </row>
    <row r="426" ht="21" customHeight="1" spans="1:21">
      <c r="A426" s="170">
        <f t="shared" si="22"/>
        <v>422</v>
      </c>
      <c r="B426" s="171" t="s">
        <v>999</v>
      </c>
      <c r="C426" s="172" t="s">
        <v>1000</v>
      </c>
      <c r="D426" s="173" t="s">
        <v>992</v>
      </c>
      <c r="E426" s="174" t="s">
        <v>829</v>
      </c>
      <c r="F426" s="279" t="s">
        <v>830</v>
      </c>
      <c r="G426" s="174" t="s">
        <v>831</v>
      </c>
      <c r="H426" s="173" t="s">
        <v>462</v>
      </c>
      <c r="I426" s="173" t="s">
        <v>391</v>
      </c>
      <c r="J426" s="278">
        <v>1</v>
      </c>
      <c r="K426" s="184">
        <v>39155</v>
      </c>
      <c r="L426" s="184">
        <v>39155</v>
      </c>
      <c r="M426" s="185">
        <v>13507.98</v>
      </c>
      <c r="N426" s="186">
        <v>405.24</v>
      </c>
      <c r="O426" s="187">
        <v>8</v>
      </c>
      <c r="P426" s="185"/>
      <c r="Q426" s="185">
        <f t="shared" si="21"/>
        <v>8</v>
      </c>
      <c r="R426" s="185">
        <f>IF(基本信息!$C$4&lt;&gt;"B","",Q426-N426)</f>
        <v>-397.24</v>
      </c>
      <c r="S426" s="194">
        <f>IF(基本信息!$C$4&lt;&gt;"B","",IF(N426=0,0,ROUND(R426/ABS(N426),4)))</f>
        <v>-0.9803</v>
      </c>
      <c r="T426" s="195"/>
      <c r="U426" s="152" t="s">
        <v>811</v>
      </c>
    </row>
    <row r="427" ht="21" customHeight="1" spans="1:21">
      <c r="A427" s="170">
        <f t="shared" si="22"/>
        <v>423</v>
      </c>
      <c r="B427" s="171" t="s">
        <v>1001</v>
      </c>
      <c r="C427" s="172" t="s">
        <v>1002</v>
      </c>
      <c r="D427" s="173" t="s">
        <v>845</v>
      </c>
      <c r="E427" s="174" t="s">
        <v>829</v>
      </c>
      <c r="F427" s="279" t="s">
        <v>830</v>
      </c>
      <c r="G427" s="174" t="s">
        <v>831</v>
      </c>
      <c r="H427" s="173" t="s">
        <v>462</v>
      </c>
      <c r="I427" s="173" t="s">
        <v>391</v>
      </c>
      <c r="J427" s="278">
        <v>1</v>
      </c>
      <c r="K427" s="184">
        <v>39155</v>
      </c>
      <c r="L427" s="184">
        <v>39155</v>
      </c>
      <c r="M427" s="185">
        <v>13478.36</v>
      </c>
      <c r="N427" s="186">
        <v>404.35</v>
      </c>
      <c r="O427" s="187">
        <v>8</v>
      </c>
      <c r="P427" s="185"/>
      <c r="Q427" s="185">
        <f t="shared" si="21"/>
        <v>8</v>
      </c>
      <c r="R427" s="185">
        <f>IF(基本信息!$C$4&lt;&gt;"B","",Q427-N427)</f>
        <v>-396.35</v>
      </c>
      <c r="S427" s="194">
        <f>IF(基本信息!$C$4&lt;&gt;"B","",IF(N427=0,0,ROUND(R427/ABS(N427),4)))</f>
        <v>-0.9802</v>
      </c>
      <c r="T427" s="195"/>
      <c r="U427" s="152" t="s">
        <v>811</v>
      </c>
    </row>
    <row r="428" ht="21" customHeight="1" spans="1:21">
      <c r="A428" s="170">
        <f t="shared" si="22"/>
        <v>424</v>
      </c>
      <c r="B428" s="171" t="s">
        <v>1003</v>
      </c>
      <c r="C428" s="172" t="s">
        <v>1004</v>
      </c>
      <c r="D428" s="173" t="s">
        <v>845</v>
      </c>
      <c r="E428" s="174" t="s">
        <v>829</v>
      </c>
      <c r="F428" s="279" t="s">
        <v>830</v>
      </c>
      <c r="G428" s="174" t="s">
        <v>831</v>
      </c>
      <c r="H428" s="173" t="s">
        <v>462</v>
      </c>
      <c r="I428" s="173" t="s">
        <v>391</v>
      </c>
      <c r="J428" s="278">
        <v>1</v>
      </c>
      <c r="K428" s="184">
        <v>39155</v>
      </c>
      <c r="L428" s="184">
        <v>39155</v>
      </c>
      <c r="M428" s="185">
        <v>13478.36</v>
      </c>
      <c r="N428" s="186">
        <v>404.35</v>
      </c>
      <c r="O428" s="187">
        <v>8</v>
      </c>
      <c r="P428" s="185"/>
      <c r="Q428" s="185">
        <f t="shared" si="21"/>
        <v>8</v>
      </c>
      <c r="R428" s="185">
        <f>IF(基本信息!$C$4&lt;&gt;"B","",Q428-N428)</f>
        <v>-396.35</v>
      </c>
      <c r="S428" s="194">
        <f>IF(基本信息!$C$4&lt;&gt;"B","",IF(N428=0,0,ROUND(R428/ABS(N428),4)))</f>
        <v>-0.9802</v>
      </c>
      <c r="T428" s="195"/>
      <c r="U428" s="152" t="s">
        <v>811</v>
      </c>
    </row>
    <row r="429" ht="21" customHeight="1" spans="1:21">
      <c r="A429" s="170">
        <f t="shared" si="22"/>
        <v>425</v>
      </c>
      <c r="B429" s="171" t="s">
        <v>1005</v>
      </c>
      <c r="C429" s="172" t="s">
        <v>1006</v>
      </c>
      <c r="D429" s="173" t="s">
        <v>845</v>
      </c>
      <c r="E429" s="174" t="s">
        <v>829</v>
      </c>
      <c r="F429" s="279" t="s">
        <v>830</v>
      </c>
      <c r="G429" s="174" t="s">
        <v>831</v>
      </c>
      <c r="H429" s="173" t="s">
        <v>462</v>
      </c>
      <c r="I429" s="173" t="s">
        <v>391</v>
      </c>
      <c r="J429" s="278">
        <v>1</v>
      </c>
      <c r="K429" s="184">
        <v>39155</v>
      </c>
      <c r="L429" s="184">
        <v>39155</v>
      </c>
      <c r="M429" s="185">
        <v>13478.36</v>
      </c>
      <c r="N429" s="186">
        <v>404.35</v>
      </c>
      <c r="O429" s="187">
        <v>8</v>
      </c>
      <c r="P429" s="185"/>
      <c r="Q429" s="185">
        <f t="shared" si="21"/>
        <v>8</v>
      </c>
      <c r="R429" s="185">
        <f>IF(基本信息!$C$4&lt;&gt;"B","",Q429-N429)</f>
        <v>-396.35</v>
      </c>
      <c r="S429" s="194">
        <f>IF(基本信息!$C$4&lt;&gt;"B","",IF(N429=0,0,ROUND(R429/ABS(N429),4)))</f>
        <v>-0.9802</v>
      </c>
      <c r="T429" s="195"/>
      <c r="U429" s="152" t="s">
        <v>811</v>
      </c>
    </row>
    <row r="430" ht="21" customHeight="1" spans="1:21">
      <c r="A430" s="170">
        <f t="shared" si="22"/>
        <v>426</v>
      </c>
      <c r="B430" s="171" t="s">
        <v>1007</v>
      </c>
      <c r="C430" s="172" t="s">
        <v>1008</v>
      </c>
      <c r="D430" s="173" t="s">
        <v>845</v>
      </c>
      <c r="E430" s="174" t="s">
        <v>829</v>
      </c>
      <c r="F430" s="279" t="s">
        <v>830</v>
      </c>
      <c r="G430" s="174" t="s">
        <v>831</v>
      </c>
      <c r="H430" s="173" t="s">
        <v>462</v>
      </c>
      <c r="I430" s="173" t="s">
        <v>391</v>
      </c>
      <c r="J430" s="278">
        <v>1</v>
      </c>
      <c r="K430" s="184">
        <v>39155</v>
      </c>
      <c r="L430" s="184">
        <v>39155</v>
      </c>
      <c r="M430" s="185">
        <v>13478.36</v>
      </c>
      <c r="N430" s="186">
        <v>404.35</v>
      </c>
      <c r="O430" s="187">
        <v>8</v>
      </c>
      <c r="P430" s="185"/>
      <c r="Q430" s="185">
        <f t="shared" si="21"/>
        <v>8</v>
      </c>
      <c r="R430" s="185">
        <f>IF(基本信息!$C$4&lt;&gt;"B","",Q430-N430)</f>
        <v>-396.35</v>
      </c>
      <c r="S430" s="194">
        <f>IF(基本信息!$C$4&lt;&gt;"B","",IF(N430=0,0,ROUND(R430/ABS(N430),4)))</f>
        <v>-0.9802</v>
      </c>
      <c r="T430" s="195"/>
      <c r="U430" s="152" t="s">
        <v>811</v>
      </c>
    </row>
    <row r="431" ht="21" customHeight="1" spans="1:21">
      <c r="A431" s="170">
        <f t="shared" si="22"/>
        <v>427</v>
      </c>
      <c r="B431" s="171" t="s">
        <v>1009</v>
      </c>
      <c r="C431" s="172" t="s">
        <v>1010</v>
      </c>
      <c r="D431" s="173" t="s">
        <v>462</v>
      </c>
      <c r="E431" s="174" t="s">
        <v>829</v>
      </c>
      <c r="F431" s="279" t="s">
        <v>830</v>
      </c>
      <c r="G431" s="174" t="s">
        <v>831</v>
      </c>
      <c r="H431" s="173" t="s">
        <v>462</v>
      </c>
      <c r="I431" s="173" t="s">
        <v>391</v>
      </c>
      <c r="J431" s="278">
        <v>1</v>
      </c>
      <c r="K431" s="184">
        <v>39217</v>
      </c>
      <c r="L431" s="184">
        <v>39217</v>
      </c>
      <c r="M431" s="185">
        <v>13842.62</v>
      </c>
      <c r="N431" s="186">
        <v>415.28</v>
      </c>
      <c r="O431" s="187">
        <v>8</v>
      </c>
      <c r="P431" s="185"/>
      <c r="Q431" s="185">
        <f t="shared" si="21"/>
        <v>8</v>
      </c>
      <c r="R431" s="185">
        <f>IF(基本信息!$C$4&lt;&gt;"B","",Q431-N431)</f>
        <v>-407.28</v>
      </c>
      <c r="S431" s="194">
        <f>IF(基本信息!$C$4&lt;&gt;"B","",IF(N431=0,0,ROUND(R431/ABS(N431),4)))</f>
        <v>-0.9807</v>
      </c>
      <c r="T431" s="195"/>
      <c r="U431" s="152" t="s">
        <v>811</v>
      </c>
    </row>
    <row r="432" ht="21" customHeight="1" spans="1:21">
      <c r="A432" s="170">
        <f t="shared" si="22"/>
        <v>428</v>
      </c>
      <c r="B432" s="171" t="s">
        <v>1011</v>
      </c>
      <c r="C432" s="172" t="s">
        <v>1012</v>
      </c>
      <c r="D432" s="173" t="s">
        <v>845</v>
      </c>
      <c r="E432" s="174" t="s">
        <v>829</v>
      </c>
      <c r="F432" s="279" t="s">
        <v>830</v>
      </c>
      <c r="G432" s="174" t="s">
        <v>831</v>
      </c>
      <c r="H432" s="173" t="s">
        <v>462</v>
      </c>
      <c r="I432" s="173" t="s">
        <v>391</v>
      </c>
      <c r="J432" s="278">
        <v>1</v>
      </c>
      <c r="K432" s="184">
        <v>39217</v>
      </c>
      <c r="L432" s="184">
        <v>39217</v>
      </c>
      <c r="M432" s="185">
        <v>13842.62</v>
      </c>
      <c r="N432" s="186">
        <v>415.28</v>
      </c>
      <c r="O432" s="187">
        <v>8</v>
      </c>
      <c r="P432" s="185"/>
      <c r="Q432" s="185">
        <f t="shared" si="21"/>
        <v>8</v>
      </c>
      <c r="R432" s="185">
        <f>IF(基本信息!$C$4&lt;&gt;"B","",Q432-N432)</f>
        <v>-407.28</v>
      </c>
      <c r="S432" s="194">
        <f>IF(基本信息!$C$4&lt;&gt;"B","",IF(N432=0,0,ROUND(R432/ABS(N432),4)))</f>
        <v>-0.9807</v>
      </c>
      <c r="T432" s="195"/>
      <c r="U432" s="152" t="s">
        <v>811</v>
      </c>
    </row>
    <row r="433" ht="21" customHeight="1" spans="1:21">
      <c r="A433" s="170">
        <f t="shared" si="22"/>
        <v>429</v>
      </c>
      <c r="B433" s="171" t="s">
        <v>1013</v>
      </c>
      <c r="C433" s="172" t="s">
        <v>1014</v>
      </c>
      <c r="D433" s="173" t="s">
        <v>883</v>
      </c>
      <c r="E433" s="174" t="s">
        <v>829</v>
      </c>
      <c r="F433" s="279" t="s">
        <v>830</v>
      </c>
      <c r="G433" s="174" t="s">
        <v>831</v>
      </c>
      <c r="H433" s="173" t="s">
        <v>462</v>
      </c>
      <c r="I433" s="173" t="s">
        <v>391</v>
      </c>
      <c r="J433" s="278">
        <v>1</v>
      </c>
      <c r="K433" s="184">
        <v>39217</v>
      </c>
      <c r="L433" s="184">
        <v>39217</v>
      </c>
      <c r="M433" s="185">
        <v>13842.62</v>
      </c>
      <c r="N433" s="186">
        <v>415.28</v>
      </c>
      <c r="O433" s="187">
        <v>8</v>
      </c>
      <c r="P433" s="185"/>
      <c r="Q433" s="185">
        <f t="shared" si="21"/>
        <v>8</v>
      </c>
      <c r="R433" s="185">
        <f>IF(基本信息!$C$4&lt;&gt;"B","",Q433-N433)</f>
        <v>-407.28</v>
      </c>
      <c r="S433" s="194">
        <f>IF(基本信息!$C$4&lt;&gt;"B","",IF(N433=0,0,ROUND(R433/ABS(N433),4)))</f>
        <v>-0.9807</v>
      </c>
      <c r="T433" s="195"/>
      <c r="U433" s="152" t="s">
        <v>811</v>
      </c>
    </row>
    <row r="434" ht="21" customHeight="1" spans="1:21">
      <c r="A434" s="170">
        <f t="shared" si="22"/>
        <v>430</v>
      </c>
      <c r="B434" s="171" t="s">
        <v>1015</v>
      </c>
      <c r="C434" s="172" t="s">
        <v>1016</v>
      </c>
      <c r="D434" s="173" t="s">
        <v>845</v>
      </c>
      <c r="E434" s="174" t="s">
        <v>829</v>
      </c>
      <c r="F434" s="279" t="s">
        <v>830</v>
      </c>
      <c r="G434" s="174" t="s">
        <v>831</v>
      </c>
      <c r="H434" s="173" t="s">
        <v>462</v>
      </c>
      <c r="I434" s="173" t="s">
        <v>391</v>
      </c>
      <c r="J434" s="278">
        <v>1</v>
      </c>
      <c r="K434" s="184">
        <v>39217</v>
      </c>
      <c r="L434" s="184">
        <v>39217</v>
      </c>
      <c r="M434" s="185">
        <v>13842.62</v>
      </c>
      <c r="N434" s="186">
        <v>415.28</v>
      </c>
      <c r="O434" s="187">
        <v>8</v>
      </c>
      <c r="P434" s="185"/>
      <c r="Q434" s="185">
        <f t="shared" si="21"/>
        <v>8</v>
      </c>
      <c r="R434" s="185">
        <f>IF(基本信息!$C$4&lt;&gt;"B","",Q434-N434)</f>
        <v>-407.28</v>
      </c>
      <c r="S434" s="194">
        <f>IF(基本信息!$C$4&lt;&gt;"B","",IF(N434=0,0,ROUND(R434/ABS(N434),4)))</f>
        <v>-0.9807</v>
      </c>
      <c r="T434" s="195"/>
      <c r="U434" s="152" t="s">
        <v>811</v>
      </c>
    </row>
    <row r="435" ht="21" customHeight="1" spans="1:21">
      <c r="A435" s="170">
        <f t="shared" si="22"/>
        <v>431</v>
      </c>
      <c r="B435" s="171" t="s">
        <v>1017</v>
      </c>
      <c r="C435" s="172" t="s">
        <v>1018</v>
      </c>
      <c r="D435" s="173" t="s">
        <v>462</v>
      </c>
      <c r="E435" s="174" t="s">
        <v>829</v>
      </c>
      <c r="F435" s="279" t="s">
        <v>830</v>
      </c>
      <c r="G435" s="174" t="s">
        <v>831</v>
      </c>
      <c r="H435" s="173" t="s">
        <v>462</v>
      </c>
      <c r="I435" s="173" t="s">
        <v>391</v>
      </c>
      <c r="J435" s="278">
        <v>1</v>
      </c>
      <c r="K435" s="184">
        <v>39217</v>
      </c>
      <c r="L435" s="184">
        <v>39217</v>
      </c>
      <c r="M435" s="185">
        <v>13842.62</v>
      </c>
      <c r="N435" s="186">
        <v>415.28</v>
      </c>
      <c r="O435" s="187">
        <v>8</v>
      </c>
      <c r="P435" s="185"/>
      <c r="Q435" s="185">
        <f t="shared" si="21"/>
        <v>8</v>
      </c>
      <c r="R435" s="185">
        <f>IF(基本信息!$C$4&lt;&gt;"B","",Q435-N435)</f>
        <v>-407.28</v>
      </c>
      <c r="S435" s="194">
        <f>IF(基本信息!$C$4&lt;&gt;"B","",IF(N435=0,0,ROUND(R435/ABS(N435),4)))</f>
        <v>-0.9807</v>
      </c>
      <c r="T435" s="195"/>
      <c r="U435" s="152" t="s">
        <v>811</v>
      </c>
    </row>
    <row r="436" ht="21" customHeight="1" spans="1:21">
      <c r="A436" s="170">
        <f t="shared" si="22"/>
        <v>432</v>
      </c>
      <c r="B436" s="171" t="s">
        <v>1019</v>
      </c>
      <c r="C436" s="172" t="s">
        <v>1020</v>
      </c>
      <c r="D436" s="173" t="s">
        <v>845</v>
      </c>
      <c r="E436" s="174" t="s">
        <v>829</v>
      </c>
      <c r="F436" s="279" t="s">
        <v>830</v>
      </c>
      <c r="G436" s="174" t="s">
        <v>831</v>
      </c>
      <c r="H436" s="173" t="s">
        <v>462</v>
      </c>
      <c r="I436" s="173" t="s">
        <v>391</v>
      </c>
      <c r="J436" s="278">
        <v>1</v>
      </c>
      <c r="K436" s="184">
        <v>39217</v>
      </c>
      <c r="L436" s="184">
        <v>39217</v>
      </c>
      <c r="M436" s="185">
        <v>13842.64</v>
      </c>
      <c r="N436" s="186">
        <v>415.28</v>
      </c>
      <c r="O436" s="187">
        <v>8</v>
      </c>
      <c r="P436" s="185"/>
      <c r="Q436" s="185">
        <f t="shared" si="21"/>
        <v>8</v>
      </c>
      <c r="R436" s="185">
        <f>IF(基本信息!$C$4&lt;&gt;"B","",Q436-N436)</f>
        <v>-407.28</v>
      </c>
      <c r="S436" s="194">
        <f>IF(基本信息!$C$4&lt;&gt;"B","",IF(N436=0,0,ROUND(R436/ABS(N436),4)))</f>
        <v>-0.9807</v>
      </c>
      <c r="T436" s="195"/>
      <c r="U436" s="152" t="s">
        <v>811</v>
      </c>
    </row>
    <row r="437" ht="21" customHeight="1" spans="1:21">
      <c r="A437" s="170">
        <f t="shared" si="22"/>
        <v>433</v>
      </c>
      <c r="B437" s="171" t="s">
        <v>1021</v>
      </c>
      <c r="C437" s="172" t="s">
        <v>1022</v>
      </c>
      <c r="D437" s="173" t="s">
        <v>1023</v>
      </c>
      <c r="E437" s="174" t="s">
        <v>829</v>
      </c>
      <c r="F437" s="279" t="s">
        <v>830</v>
      </c>
      <c r="G437" s="174" t="s">
        <v>831</v>
      </c>
      <c r="H437" s="173" t="s">
        <v>462</v>
      </c>
      <c r="I437" s="173" t="s">
        <v>391</v>
      </c>
      <c r="J437" s="278">
        <v>1</v>
      </c>
      <c r="K437" s="184">
        <v>39155</v>
      </c>
      <c r="L437" s="184">
        <v>39155</v>
      </c>
      <c r="M437" s="185">
        <v>12332.04</v>
      </c>
      <c r="N437" s="186">
        <v>369.96</v>
      </c>
      <c r="O437" s="187">
        <v>8</v>
      </c>
      <c r="P437" s="185"/>
      <c r="Q437" s="185">
        <f t="shared" si="21"/>
        <v>8</v>
      </c>
      <c r="R437" s="185">
        <f>IF(基本信息!$C$4&lt;&gt;"B","",Q437-N437)</f>
        <v>-361.96</v>
      </c>
      <c r="S437" s="194">
        <f>IF(基本信息!$C$4&lt;&gt;"B","",IF(N437=0,0,ROUND(R437/ABS(N437),4)))</f>
        <v>-0.9784</v>
      </c>
      <c r="T437" s="195"/>
      <c r="U437" s="152" t="s">
        <v>811</v>
      </c>
    </row>
    <row r="438" ht="21" customHeight="1" spans="1:21">
      <c r="A438" s="170">
        <f t="shared" si="22"/>
        <v>434</v>
      </c>
      <c r="B438" s="171" t="s">
        <v>1024</v>
      </c>
      <c r="C438" s="172" t="s">
        <v>1025</v>
      </c>
      <c r="D438" s="173" t="s">
        <v>1023</v>
      </c>
      <c r="E438" s="174" t="s">
        <v>829</v>
      </c>
      <c r="F438" s="279" t="s">
        <v>830</v>
      </c>
      <c r="G438" s="174" t="s">
        <v>831</v>
      </c>
      <c r="H438" s="173" t="s">
        <v>462</v>
      </c>
      <c r="I438" s="173" t="s">
        <v>391</v>
      </c>
      <c r="J438" s="278">
        <v>1</v>
      </c>
      <c r="K438" s="184">
        <v>39155</v>
      </c>
      <c r="L438" s="184">
        <v>39155</v>
      </c>
      <c r="M438" s="185">
        <v>12332.04</v>
      </c>
      <c r="N438" s="186">
        <v>369.96</v>
      </c>
      <c r="O438" s="187">
        <v>8</v>
      </c>
      <c r="P438" s="185"/>
      <c r="Q438" s="185">
        <f t="shared" si="21"/>
        <v>8</v>
      </c>
      <c r="R438" s="185">
        <f>IF(基本信息!$C$4&lt;&gt;"B","",Q438-N438)</f>
        <v>-361.96</v>
      </c>
      <c r="S438" s="194">
        <f>IF(基本信息!$C$4&lt;&gt;"B","",IF(N438=0,0,ROUND(R438/ABS(N438),4)))</f>
        <v>-0.9784</v>
      </c>
      <c r="T438" s="195"/>
      <c r="U438" s="152" t="s">
        <v>811</v>
      </c>
    </row>
    <row r="439" ht="21" customHeight="1" spans="1:21">
      <c r="A439" s="170">
        <f t="shared" si="22"/>
        <v>435</v>
      </c>
      <c r="B439" s="171" t="s">
        <v>1026</v>
      </c>
      <c r="C439" s="172" t="s">
        <v>1027</v>
      </c>
      <c r="D439" s="173" t="s">
        <v>936</v>
      </c>
      <c r="E439" s="174" t="s">
        <v>829</v>
      </c>
      <c r="F439" s="279" t="s">
        <v>830</v>
      </c>
      <c r="G439" s="174" t="s">
        <v>831</v>
      </c>
      <c r="H439" s="173" t="s">
        <v>462</v>
      </c>
      <c r="I439" s="173" t="s">
        <v>391</v>
      </c>
      <c r="J439" s="278">
        <v>1</v>
      </c>
      <c r="K439" s="184">
        <v>39156</v>
      </c>
      <c r="L439" s="184">
        <v>39156</v>
      </c>
      <c r="M439" s="185">
        <v>16182.8</v>
      </c>
      <c r="N439" s="186">
        <v>485.48</v>
      </c>
      <c r="O439" s="187">
        <v>8</v>
      </c>
      <c r="P439" s="185"/>
      <c r="Q439" s="185">
        <f t="shared" si="21"/>
        <v>8</v>
      </c>
      <c r="R439" s="185">
        <f>IF(基本信息!$C$4&lt;&gt;"B","",Q439-N439)</f>
        <v>-477.48</v>
      </c>
      <c r="S439" s="194">
        <f>IF(基本信息!$C$4&lt;&gt;"B","",IF(N439=0,0,ROUND(R439/ABS(N439),4)))</f>
        <v>-0.9835</v>
      </c>
      <c r="T439" s="195"/>
      <c r="U439" s="152" t="s">
        <v>811</v>
      </c>
    </row>
    <row r="440" ht="21" customHeight="1" spans="1:21">
      <c r="A440" s="170">
        <f t="shared" si="22"/>
        <v>436</v>
      </c>
      <c r="B440" s="171" t="s">
        <v>1028</v>
      </c>
      <c r="C440" s="172" t="s">
        <v>1029</v>
      </c>
      <c r="D440" s="173" t="s">
        <v>936</v>
      </c>
      <c r="E440" s="174" t="s">
        <v>829</v>
      </c>
      <c r="F440" s="279" t="s">
        <v>830</v>
      </c>
      <c r="G440" s="174" t="s">
        <v>831</v>
      </c>
      <c r="H440" s="173" t="s">
        <v>462</v>
      </c>
      <c r="I440" s="173" t="s">
        <v>391</v>
      </c>
      <c r="J440" s="278">
        <v>1</v>
      </c>
      <c r="K440" s="184">
        <v>39155</v>
      </c>
      <c r="L440" s="184">
        <v>39155</v>
      </c>
      <c r="M440" s="185">
        <v>16005.33</v>
      </c>
      <c r="N440" s="186">
        <v>480.16</v>
      </c>
      <c r="O440" s="187">
        <v>8</v>
      </c>
      <c r="P440" s="185"/>
      <c r="Q440" s="185">
        <f t="shared" si="21"/>
        <v>8</v>
      </c>
      <c r="R440" s="185">
        <f>IF(基本信息!$C$4&lt;&gt;"B","",Q440-N440)</f>
        <v>-472.16</v>
      </c>
      <c r="S440" s="194">
        <f>IF(基本信息!$C$4&lt;&gt;"B","",IF(N440=0,0,ROUND(R440/ABS(N440),4)))</f>
        <v>-0.9833</v>
      </c>
      <c r="T440" s="195"/>
      <c r="U440" s="152" t="s">
        <v>811</v>
      </c>
    </row>
    <row r="441" ht="21" customHeight="1" spans="1:21">
      <c r="A441" s="170">
        <f t="shared" si="22"/>
        <v>437</v>
      </c>
      <c r="B441" s="171" t="s">
        <v>1030</v>
      </c>
      <c r="C441" s="172" t="s">
        <v>1031</v>
      </c>
      <c r="D441" s="173" t="s">
        <v>936</v>
      </c>
      <c r="E441" s="174" t="s">
        <v>829</v>
      </c>
      <c r="F441" s="279" t="s">
        <v>830</v>
      </c>
      <c r="G441" s="174" t="s">
        <v>831</v>
      </c>
      <c r="H441" s="173" t="s">
        <v>462</v>
      </c>
      <c r="I441" s="173" t="s">
        <v>391</v>
      </c>
      <c r="J441" s="278">
        <v>1</v>
      </c>
      <c r="K441" s="184">
        <v>39155</v>
      </c>
      <c r="L441" s="184">
        <v>39155</v>
      </c>
      <c r="M441" s="185">
        <v>16861.46</v>
      </c>
      <c r="N441" s="186">
        <v>505.84</v>
      </c>
      <c r="O441" s="187">
        <v>8</v>
      </c>
      <c r="P441" s="185"/>
      <c r="Q441" s="185">
        <f t="shared" si="21"/>
        <v>8</v>
      </c>
      <c r="R441" s="185">
        <f>IF(基本信息!$C$4&lt;&gt;"B","",Q441-N441)</f>
        <v>-497.84</v>
      </c>
      <c r="S441" s="194">
        <f>IF(基本信息!$C$4&lt;&gt;"B","",IF(N441=0,0,ROUND(R441/ABS(N441),4)))</f>
        <v>-0.9842</v>
      </c>
      <c r="T441" s="195"/>
      <c r="U441" s="152" t="s">
        <v>811</v>
      </c>
    </row>
    <row r="442" ht="21" customHeight="1" spans="1:21">
      <c r="A442" s="170">
        <f t="shared" si="22"/>
        <v>438</v>
      </c>
      <c r="B442" s="171" t="s">
        <v>1032</v>
      </c>
      <c r="C442" s="172" t="s">
        <v>1033</v>
      </c>
      <c r="D442" s="173" t="s">
        <v>936</v>
      </c>
      <c r="E442" s="174" t="s">
        <v>829</v>
      </c>
      <c r="F442" s="279" t="s">
        <v>830</v>
      </c>
      <c r="G442" s="174" t="s">
        <v>831</v>
      </c>
      <c r="H442" s="173" t="s">
        <v>462</v>
      </c>
      <c r="I442" s="173" t="s">
        <v>391</v>
      </c>
      <c r="J442" s="278">
        <v>1</v>
      </c>
      <c r="K442" s="184">
        <v>39155</v>
      </c>
      <c r="L442" s="184">
        <v>39155</v>
      </c>
      <c r="M442" s="185">
        <v>16101.27</v>
      </c>
      <c r="N442" s="186">
        <v>483.04</v>
      </c>
      <c r="O442" s="187">
        <v>8</v>
      </c>
      <c r="P442" s="185"/>
      <c r="Q442" s="185">
        <f t="shared" si="21"/>
        <v>8</v>
      </c>
      <c r="R442" s="185">
        <f>IF(基本信息!$C$4&lt;&gt;"B","",Q442-N442)</f>
        <v>-475.04</v>
      </c>
      <c r="S442" s="194">
        <f>IF(基本信息!$C$4&lt;&gt;"B","",IF(N442=0,0,ROUND(R442/ABS(N442),4)))</f>
        <v>-0.9834</v>
      </c>
      <c r="T442" s="195"/>
      <c r="U442" s="152" t="s">
        <v>811</v>
      </c>
    </row>
    <row r="443" ht="21" customHeight="1" spans="1:21">
      <c r="A443" s="170">
        <f t="shared" si="22"/>
        <v>439</v>
      </c>
      <c r="B443" s="171" t="s">
        <v>1034</v>
      </c>
      <c r="C443" s="172" t="s">
        <v>1035</v>
      </c>
      <c r="D443" s="173" t="s">
        <v>936</v>
      </c>
      <c r="E443" s="174" t="s">
        <v>829</v>
      </c>
      <c r="F443" s="279" t="s">
        <v>830</v>
      </c>
      <c r="G443" s="174" t="s">
        <v>831</v>
      </c>
      <c r="H443" s="173" t="s">
        <v>462</v>
      </c>
      <c r="I443" s="173" t="s">
        <v>391</v>
      </c>
      <c r="J443" s="278">
        <v>1</v>
      </c>
      <c r="K443" s="184">
        <v>39155</v>
      </c>
      <c r="L443" s="184">
        <v>39155</v>
      </c>
      <c r="M443" s="185">
        <v>15315.6</v>
      </c>
      <c r="N443" s="186">
        <v>459.47</v>
      </c>
      <c r="O443" s="187">
        <v>8</v>
      </c>
      <c r="P443" s="185"/>
      <c r="Q443" s="185">
        <f t="shared" si="21"/>
        <v>8</v>
      </c>
      <c r="R443" s="185">
        <f>IF(基本信息!$C$4&lt;&gt;"B","",Q443-N443)</f>
        <v>-451.47</v>
      </c>
      <c r="S443" s="194">
        <f>IF(基本信息!$C$4&lt;&gt;"B","",IF(N443=0,0,ROUND(R443/ABS(N443),4)))</f>
        <v>-0.9826</v>
      </c>
      <c r="T443" s="195"/>
      <c r="U443" s="152" t="s">
        <v>811</v>
      </c>
    </row>
    <row r="444" ht="21" customHeight="1" spans="1:21">
      <c r="A444" s="170">
        <f t="shared" si="22"/>
        <v>440</v>
      </c>
      <c r="B444" s="171" t="s">
        <v>1036</v>
      </c>
      <c r="C444" s="172" t="s">
        <v>1037</v>
      </c>
      <c r="D444" s="173" t="s">
        <v>936</v>
      </c>
      <c r="E444" s="174" t="s">
        <v>829</v>
      </c>
      <c r="F444" s="279" t="s">
        <v>830</v>
      </c>
      <c r="G444" s="174" t="s">
        <v>831</v>
      </c>
      <c r="H444" s="173" t="s">
        <v>462</v>
      </c>
      <c r="I444" s="173" t="s">
        <v>391</v>
      </c>
      <c r="J444" s="278">
        <v>1</v>
      </c>
      <c r="K444" s="184">
        <v>39155</v>
      </c>
      <c r="L444" s="184">
        <v>39155</v>
      </c>
      <c r="M444" s="185">
        <v>17852.08</v>
      </c>
      <c r="N444" s="186">
        <v>535.56</v>
      </c>
      <c r="O444" s="187">
        <v>8</v>
      </c>
      <c r="P444" s="185"/>
      <c r="Q444" s="185">
        <f t="shared" si="21"/>
        <v>8</v>
      </c>
      <c r="R444" s="185">
        <f>IF(基本信息!$C$4&lt;&gt;"B","",Q444-N444)</f>
        <v>-527.56</v>
      </c>
      <c r="S444" s="194">
        <f>IF(基本信息!$C$4&lt;&gt;"B","",IF(N444=0,0,ROUND(R444/ABS(N444),4)))</f>
        <v>-0.9851</v>
      </c>
      <c r="T444" s="195"/>
      <c r="U444" s="152" t="s">
        <v>811</v>
      </c>
    </row>
    <row r="445" ht="21" customHeight="1" spans="1:21">
      <c r="A445" s="170">
        <f t="shared" si="22"/>
        <v>441</v>
      </c>
      <c r="B445" s="171" t="s">
        <v>1038</v>
      </c>
      <c r="C445" s="172" t="s">
        <v>1039</v>
      </c>
      <c r="D445" s="173" t="s">
        <v>936</v>
      </c>
      <c r="E445" s="174" t="s">
        <v>829</v>
      </c>
      <c r="F445" s="279" t="s">
        <v>830</v>
      </c>
      <c r="G445" s="174" t="s">
        <v>831</v>
      </c>
      <c r="H445" s="173" t="s">
        <v>462</v>
      </c>
      <c r="I445" s="173" t="s">
        <v>391</v>
      </c>
      <c r="J445" s="278">
        <v>1</v>
      </c>
      <c r="K445" s="184">
        <v>39155</v>
      </c>
      <c r="L445" s="184">
        <v>39155</v>
      </c>
      <c r="M445" s="185">
        <v>15487.37</v>
      </c>
      <c r="N445" s="186">
        <v>464.62</v>
      </c>
      <c r="O445" s="187">
        <v>8</v>
      </c>
      <c r="P445" s="185"/>
      <c r="Q445" s="185">
        <f t="shared" si="21"/>
        <v>8</v>
      </c>
      <c r="R445" s="185">
        <f>IF(基本信息!$C$4&lt;&gt;"B","",Q445-N445)</f>
        <v>-456.62</v>
      </c>
      <c r="S445" s="194">
        <f>IF(基本信息!$C$4&lt;&gt;"B","",IF(N445=0,0,ROUND(R445/ABS(N445),4)))</f>
        <v>-0.9828</v>
      </c>
      <c r="T445" s="195"/>
      <c r="U445" s="152" t="s">
        <v>811</v>
      </c>
    </row>
    <row r="446" ht="21" customHeight="1" spans="1:21">
      <c r="A446" s="170">
        <f t="shared" si="22"/>
        <v>442</v>
      </c>
      <c r="B446" s="171" t="s">
        <v>1040</v>
      </c>
      <c r="C446" s="172" t="s">
        <v>1041</v>
      </c>
      <c r="D446" s="173" t="s">
        <v>936</v>
      </c>
      <c r="E446" s="174" t="s">
        <v>829</v>
      </c>
      <c r="F446" s="279" t="s">
        <v>830</v>
      </c>
      <c r="G446" s="174" t="s">
        <v>831</v>
      </c>
      <c r="H446" s="173" t="s">
        <v>462</v>
      </c>
      <c r="I446" s="173" t="s">
        <v>391</v>
      </c>
      <c r="J446" s="278">
        <v>1</v>
      </c>
      <c r="K446" s="184">
        <v>39155</v>
      </c>
      <c r="L446" s="184">
        <v>39155</v>
      </c>
      <c r="M446" s="185">
        <v>16649.82</v>
      </c>
      <c r="N446" s="186">
        <v>499.49</v>
      </c>
      <c r="O446" s="187">
        <v>8</v>
      </c>
      <c r="P446" s="185"/>
      <c r="Q446" s="185">
        <f t="shared" si="21"/>
        <v>8</v>
      </c>
      <c r="R446" s="185">
        <f>IF(基本信息!$C$4&lt;&gt;"B","",Q446-N446)</f>
        <v>-491.49</v>
      </c>
      <c r="S446" s="194">
        <f>IF(基本信息!$C$4&lt;&gt;"B","",IF(N446=0,0,ROUND(R446/ABS(N446),4)))</f>
        <v>-0.984</v>
      </c>
      <c r="T446" s="195"/>
      <c r="U446" s="152" t="s">
        <v>811</v>
      </c>
    </row>
    <row r="447" ht="21" customHeight="1" spans="1:21">
      <c r="A447" s="170">
        <f t="shared" si="22"/>
        <v>443</v>
      </c>
      <c r="B447" s="171" t="s">
        <v>1042</v>
      </c>
      <c r="C447" s="172" t="s">
        <v>1043</v>
      </c>
      <c r="D447" s="173" t="s">
        <v>845</v>
      </c>
      <c r="E447" s="174" t="s">
        <v>829</v>
      </c>
      <c r="F447" s="279" t="s">
        <v>830</v>
      </c>
      <c r="G447" s="174" t="s">
        <v>831</v>
      </c>
      <c r="H447" s="173" t="s">
        <v>462</v>
      </c>
      <c r="I447" s="173" t="s">
        <v>391</v>
      </c>
      <c r="J447" s="278">
        <v>1</v>
      </c>
      <c r="K447" s="184">
        <v>39217</v>
      </c>
      <c r="L447" s="184">
        <v>39217</v>
      </c>
      <c r="M447" s="185">
        <v>13959.11</v>
      </c>
      <c r="N447" s="186">
        <v>418.77</v>
      </c>
      <c r="O447" s="187">
        <v>8</v>
      </c>
      <c r="P447" s="185"/>
      <c r="Q447" s="185">
        <f t="shared" si="21"/>
        <v>8</v>
      </c>
      <c r="R447" s="185">
        <f>IF(基本信息!$C$4&lt;&gt;"B","",Q447-N447)</f>
        <v>-410.77</v>
      </c>
      <c r="S447" s="194">
        <f>IF(基本信息!$C$4&lt;&gt;"B","",IF(N447=0,0,ROUND(R447/ABS(N447),4)))</f>
        <v>-0.9809</v>
      </c>
      <c r="T447" s="195"/>
      <c r="U447" s="152" t="s">
        <v>811</v>
      </c>
    </row>
    <row r="448" ht="21" customHeight="1" spans="1:21">
      <c r="A448" s="170">
        <f t="shared" si="22"/>
        <v>444</v>
      </c>
      <c r="B448" s="171" t="s">
        <v>1044</v>
      </c>
      <c r="C448" s="172" t="s">
        <v>1045</v>
      </c>
      <c r="D448" s="173" t="s">
        <v>836</v>
      </c>
      <c r="E448" s="174" t="s">
        <v>829</v>
      </c>
      <c r="F448" s="279" t="s">
        <v>830</v>
      </c>
      <c r="G448" s="174" t="s">
        <v>831</v>
      </c>
      <c r="H448" s="173" t="s">
        <v>462</v>
      </c>
      <c r="I448" s="173" t="s">
        <v>391</v>
      </c>
      <c r="J448" s="278">
        <v>1</v>
      </c>
      <c r="K448" s="184">
        <v>39217</v>
      </c>
      <c r="L448" s="184">
        <v>39217</v>
      </c>
      <c r="M448" s="185">
        <v>14172.75</v>
      </c>
      <c r="N448" s="186">
        <v>425.18</v>
      </c>
      <c r="O448" s="187">
        <v>8</v>
      </c>
      <c r="P448" s="185"/>
      <c r="Q448" s="185">
        <f t="shared" si="21"/>
        <v>8</v>
      </c>
      <c r="R448" s="185">
        <f>IF(基本信息!$C$4&lt;&gt;"B","",Q448-N448)</f>
        <v>-417.18</v>
      </c>
      <c r="S448" s="194">
        <f>IF(基本信息!$C$4&lt;&gt;"B","",IF(N448=0,0,ROUND(R448/ABS(N448),4)))</f>
        <v>-0.9812</v>
      </c>
      <c r="T448" s="195"/>
      <c r="U448" s="152" t="s">
        <v>811</v>
      </c>
    </row>
    <row r="449" ht="21" customHeight="1" spans="1:21">
      <c r="A449" s="170">
        <f t="shared" si="22"/>
        <v>445</v>
      </c>
      <c r="B449" s="171" t="s">
        <v>1046</v>
      </c>
      <c r="C449" s="172" t="s">
        <v>1047</v>
      </c>
      <c r="D449" s="173" t="s">
        <v>845</v>
      </c>
      <c r="E449" s="174" t="s">
        <v>829</v>
      </c>
      <c r="F449" s="279" t="s">
        <v>830</v>
      </c>
      <c r="G449" s="174" t="s">
        <v>831</v>
      </c>
      <c r="H449" s="173" t="s">
        <v>462</v>
      </c>
      <c r="I449" s="173" t="s">
        <v>391</v>
      </c>
      <c r="J449" s="278">
        <v>1</v>
      </c>
      <c r="K449" s="184">
        <v>39155</v>
      </c>
      <c r="L449" s="184">
        <v>39155</v>
      </c>
      <c r="M449" s="185">
        <v>13478.34</v>
      </c>
      <c r="N449" s="186">
        <v>404.35</v>
      </c>
      <c r="O449" s="187">
        <v>8</v>
      </c>
      <c r="P449" s="185"/>
      <c r="Q449" s="185">
        <f t="shared" si="21"/>
        <v>8</v>
      </c>
      <c r="R449" s="185">
        <f>IF(基本信息!$C$4&lt;&gt;"B","",Q449-N449)</f>
        <v>-396.35</v>
      </c>
      <c r="S449" s="194">
        <f>IF(基本信息!$C$4&lt;&gt;"B","",IF(N449=0,0,ROUND(R449/ABS(N449),4)))</f>
        <v>-0.9802</v>
      </c>
      <c r="T449" s="195"/>
      <c r="U449" s="152" t="s">
        <v>811</v>
      </c>
    </row>
    <row r="450" ht="21" customHeight="1" spans="1:21">
      <c r="A450" s="170">
        <f t="shared" si="22"/>
        <v>446</v>
      </c>
      <c r="B450" s="171" t="s">
        <v>1048</v>
      </c>
      <c r="C450" s="172" t="s">
        <v>1049</v>
      </c>
      <c r="D450" s="173" t="s">
        <v>845</v>
      </c>
      <c r="E450" s="174" t="s">
        <v>829</v>
      </c>
      <c r="F450" s="279" t="s">
        <v>830</v>
      </c>
      <c r="G450" s="174" t="s">
        <v>831</v>
      </c>
      <c r="H450" s="173" t="s">
        <v>462</v>
      </c>
      <c r="I450" s="173" t="s">
        <v>391</v>
      </c>
      <c r="J450" s="278">
        <v>1</v>
      </c>
      <c r="K450" s="184">
        <v>39155</v>
      </c>
      <c r="L450" s="184">
        <v>39155</v>
      </c>
      <c r="M450" s="185">
        <v>13277.15</v>
      </c>
      <c r="N450" s="186">
        <v>398.31</v>
      </c>
      <c r="O450" s="187">
        <v>8</v>
      </c>
      <c r="P450" s="185"/>
      <c r="Q450" s="185">
        <f t="shared" si="21"/>
        <v>8</v>
      </c>
      <c r="R450" s="185">
        <f>IF(基本信息!$C$4&lt;&gt;"B","",Q450-N450)</f>
        <v>-390.31</v>
      </c>
      <c r="S450" s="194">
        <f>IF(基本信息!$C$4&lt;&gt;"B","",IF(N450=0,0,ROUND(R450/ABS(N450),4)))</f>
        <v>-0.9799</v>
      </c>
      <c r="T450" s="195"/>
      <c r="U450" s="152" t="s">
        <v>811</v>
      </c>
    </row>
    <row r="451" ht="21" customHeight="1" spans="1:21">
      <c r="A451" s="170">
        <f t="shared" si="22"/>
        <v>447</v>
      </c>
      <c r="B451" s="171" t="s">
        <v>1050</v>
      </c>
      <c r="C451" s="172" t="s">
        <v>1051</v>
      </c>
      <c r="D451" s="173" t="s">
        <v>845</v>
      </c>
      <c r="E451" s="174" t="s">
        <v>829</v>
      </c>
      <c r="F451" s="279" t="s">
        <v>830</v>
      </c>
      <c r="G451" s="174" t="s">
        <v>831</v>
      </c>
      <c r="H451" s="173" t="s">
        <v>462</v>
      </c>
      <c r="I451" s="173" t="s">
        <v>391</v>
      </c>
      <c r="J451" s="278">
        <v>1</v>
      </c>
      <c r="K451" s="184">
        <v>39155</v>
      </c>
      <c r="L451" s="184">
        <v>39155</v>
      </c>
      <c r="M451" s="185">
        <v>13277.15</v>
      </c>
      <c r="N451" s="186">
        <v>398.31</v>
      </c>
      <c r="O451" s="187">
        <v>8</v>
      </c>
      <c r="P451" s="185"/>
      <c r="Q451" s="185">
        <f t="shared" si="21"/>
        <v>8</v>
      </c>
      <c r="R451" s="185">
        <f>IF(基本信息!$C$4&lt;&gt;"B","",Q451-N451)</f>
        <v>-390.31</v>
      </c>
      <c r="S451" s="194">
        <f>IF(基本信息!$C$4&lt;&gt;"B","",IF(N451=0,0,ROUND(R451/ABS(N451),4)))</f>
        <v>-0.9799</v>
      </c>
      <c r="T451" s="195"/>
      <c r="U451" s="152" t="s">
        <v>811</v>
      </c>
    </row>
    <row r="452" ht="21" customHeight="1" spans="1:21">
      <c r="A452" s="170">
        <f t="shared" si="22"/>
        <v>448</v>
      </c>
      <c r="B452" s="171" t="s">
        <v>1052</v>
      </c>
      <c r="C452" s="172" t="s">
        <v>1053</v>
      </c>
      <c r="D452" s="173" t="s">
        <v>845</v>
      </c>
      <c r="E452" s="174" t="s">
        <v>829</v>
      </c>
      <c r="F452" s="279" t="s">
        <v>830</v>
      </c>
      <c r="G452" s="174" t="s">
        <v>831</v>
      </c>
      <c r="H452" s="173" t="s">
        <v>462</v>
      </c>
      <c r="I452" s="173" t="s">
        <v>391</v>
      </c>
      <c r="J452" s="278">
        <v>1</v>
      </c>
      <c r="K452" s="184">
        <v>39155</v>
      </c>
      <c r="L452" s="184">
        <v>39155</v>
      </c>
      <c r="M452" s="185">
        <v>13277.15</v>
      </c>
      <c r="N452" s="186">
        <v>398.31</v>
      </c>
      <c r="O452" s="187">
        <v>8</v>
      </c>
      <c r="P452" s="185"/>
      <c r="Q452" s="185">
        <f t="shared" si="21"/>
        <v>8</v>
      </c>
      <c r="R452" s="185">
        <f>IF(基本信息!$C$4&lt;&gt;"B","",Q452-N452)</f>
        <v>-390.31</v>
      </c>
      <c r="S452" s="194">
        <f>IF(基本信息!$C$4&lt;&gt;"B","",IF(N452=0,0,ROUND(R452/ABS(N452),4)))</f>
        <v>-0.9799</v>
      </c>
      <c r="T452" s="195"/>
      <c r="U452" s="152" t="s">
        <v>811</v>
      </c>
    </row>
    <row r="453" ht="21" customHeight="1" spans="1:21">
      <c r="A453" s="170">
        <f t="shared" si="22"/>
        <v>449</v>
      </c>
      <c r="B453" s="171" t="s">
        <v>1054</v>
      </c>
      <c r="C453" s="172" t="s">
        <v>1055</v>
      </c>
      <c r="D453" s="173" t="s">
        <v>845</v>
      </c>
      <c r="E453" s="174" t="s">
        <v>829</v>
      </c>
      <c r="F453" s="279" t="s">
        <v>830</v>
      </c>
      <c r="G453" s="174" t="s">
        <v>831</v>
      </c>
      <c r="H453" s="173" t="s">
        <v>462</v>
      </c>
      <c r="I453" s="173" t="s">
        <v>391</v>
      </c>
      <c r="J453" s="278">
        <v>1</v>
      </c>
      <c r="K453" s="184">
        <v>39155</v>
      </c>
      <c r="L453" s="184">
        <v>39155</v>
      </c>
      <c r="M453" s="185">
        <v>13277.15</v>
      </c>
      <c r="N453" s="186">
        <v>398.31</v>
      </c>
      <c r="O453" s="187">
        <v>8</v>
      </c>
      <c r="P453" s="185"/>
      <c r="Q453" s="185">
        <f t="shared" ref="Q453:Q505" si="23">J453*O453</f>
        <v>8</v>
      </c>
      <c r="R453" s="185">
        <f>IF(基本信息!$C$4&lt;&gt;"B","",Q453-N453)</f>
        <v>-390.31</v>
      </c>
      <c r="S453" s="194">
        <f>IF(基本信息!$C$4&lt;&gt;"B","",IF(N453=0,0,ROUND(R453/ABS(N453),4)))</f>
        <v>-0.9799</v>
      </c>
      <c r="T453" s="195"/>
      <c r="U453" s="152" t="s">
        <v>811</v>
      </c>
    </row>
    <row r="454" ht="21" customHeight="1" spans="1:21">
      <c r="A454" s="170">
        <f t="shared" si="22"/>
        <v>450</v>
      </c>
      <c r="B454" s="171" t="s">
        <v>1056</v>
      </c>
      <c r="C454" s="172" t="s">
        <v>1057</v>
      </c>
      <c r="D454" s="173" t="s">
        <v>845</v>
      </c>
      <c r="E454" s="174" t="s">
        <v>829</v>
      </c>
      <c r="F454" s="279" t="s">
        <v>830</v>
      </c>
      <c r="G454" s="174" t="s">
        <v>831</v>
      </c>
      <c r="H454" s="173" t="s">
        <v>462</v>
      </c>
      <c r="I454" s="173" t="s">
        <v>391</v>
      </c>
      <c r="J454" s="278">
        <v>1</v>
      </c>
      <c r="K454" s="184">
        <v>39155</v>
      </c>
      <c r="L454" s="184">
        <v>39155</v>
      </c>
      <c r="M454" s="185">
        <v>13283.94</v>
      </c>
      <c r="N454" s="186">
        <v>398.52</v>
      </c>
      <c r="O454" s="187">
        <v>8</v>
      </c>
      <c r="P454" s="185"/>
      <c r="Q454" s="185">
        <f t="shared" si="23"/>
        <v>8</v>
      </c>
      <c r="R454" s="185">
        <f>IF(基本信息!$C$4&lt;&gt;"B","",Q454-N454)</f>
        <v>-390.52</v>
      </c>
      <c r="S454" s="194">
        <f>IF(基本信息!$C$4&lt;&gt;"B","",IF(N454=0,0,ROUND(R454/ABS(N454),4)))</f>
        <v>-0.9799</v>
      </c>
      <c r="T454" s="195"/>
      <c r="U454" s="152" t="s">
        <v>811</v>
      </c>
    </row>
    <row r="455" ht="21" customHeight="1" spans="1:21">
      <c r="A455" s="170">
        <f t="shared" si="22"/>
        <v>451</v>
      </c>
      <c r="B455" s="171" t="s">
        <v>1058</v>
      </c>
      <c r="C455" s="172" t="s">
        <v>1059</v>
      </c>
      <c r="D455" s="173" t="s">
        <v>845</v>
      </c>
      <c r="E455" s="174" t="s">
        <v>829</v>
      </c>
      <c r="F455" s="279" t="s">
        <v>830</v>
      </c>
      <c r="G455" s="174" t="s">
        <v>831</v>
      </c>
      <c r="H455" s="173" t="s">
        <v>462</v>
      </c>
      <c r="I455" s="173" t="s">
        <v>391</v>
      </c>
      <c r="J455" s="278">
        <v>1</v>
      </c>
      <c r="K455" s="184">
        <v>39217</v>
      </c>
      <c r="L455" s="184">
        <v>39217</v>
      </c>
      <c r="M455" s="185">
        <v>13913.03</v>
      </c>
      <c r="N455" s="186">
        <v>417.39</v>
      </c>
      <c r="O455" s="187">
        <v>8</v>
      </c>
      <c r="P455" s="185"/>
      <c r="Q455" s="185">
        <f t="shared" si="23"/>
        <v>8</v>
      </c>
      <c r="R455" s="185">
        <f>IF(基本信息!$C$4&lt;&gt;"B","",Q455-N455)</f>
        <v>-409.39</v>
      </c>
      <c r="S455" s="194">
        <f>IF(基本信息!$C$4&lt;&gt;"B","",IF(N455=0,0,ROUND(R455/ABS(N455),4)))</f>
        <v>-0.9808</v>
      </c>
      <c r="T455" s="195"/>
      <c r="U455" s="152" t="s">
        <v>811</v>
      </c>
    </row>
    <row r="456" ht="21" customHeight="1" spans="1:21">
      <c r="A456" s="170">
        <f t="shared" si="22"/>
        <v>452</v>
      </c>
      <c r="B456" s="171" t="s">
        <v>1060</v>
      </c>
      <c r="C456" s="172" t="s">
        <v>1061</v>
      </c>
      <c r="D456" s="173" t="s">
        <v>845</v>
      </c>
      <c r="E456" s="174" t="s">
        <v>829</v>
      </c>
      <c r="F456" s="279" t="s">
        <v>830</v>
      </c>
      <c r="G456" s="174" t="s">
        <v>831</v>
      </c>
      <c r="H456" s="173" t="s">
        <v>462</v>
      </c>
      <c r="I456" s="173" t="s">
        <v>391</v>
      </c>
      <c r="J456" s="278">
        <v>1</v>
      </c>
      <c r="K456" s="184">
        <v>39217</v>
      </c>
      <c r="L456" s="184">
        <v>39217</v>
      </c>
      <c r="M456" s="185">
        <v>13913.03</v>
      </c>
      <c r="N456" s="186">
        <v>417.39</v>
      </c>
      <c r="O456" s="187">
        <v>8</v>
      </c>
      <c r="P456" s="185"/>
      <c r="Q456" s="185">
        <f t="shared" si="23"/>
        <v>8</v>
      </c>
      <c r="R456" s="185">
        <f>IF(基本信息!$C$4&lt;&gt;"B","",Q456-N456)</f>
        <v>-409.39</v>
      </c>
      <c r="S456" s="194">
        <f>IF(基本信息!$C$4&lt;&gt;"B","",IF(N456=0,0,ROUND(R456/ABS(N456),4)))</f>
        <v>-0.9808</v>
      </c>
      <c r="T456" s="195"/>
      <c r="U456" s="152" t="s">
        <v>811</v>
      </c>
    </row>
    <row r="457" ht="21" customHeight="1" spans="1:21">
      <c r="A457" s="170">
        <f t="shared" si="22"/>
        <v>453</v>
      </c>
      <c r="B457" s="171" t="s">
        <v>1062</v>
      </c>
      <c r="C457" s="172" t="s">
        <v>1063</v>
      </c>
      <c r="D457" s="173" t="s">
        <v>845</v>
      </c>
      <c r="E457" s="174" t="s">
        <v>829</v>
      </c>
      <c r="F457" s="279" t="s">
        <v>830</v>
      </c>
      <c r="G457" s="174" t="s">
        <v>831</v>
      </c>
      <c r="H457" s="173" t="s">
        <v>462</v>
      </c>
      <c r="I457" s="173" t="s">
        <v>391</v>
      </c>
      <c r="J457" s="278">
        <v>1</v>
      </c>
      <c r="K457" s="184">
        <v>39217</v>
      </c>
      <c r="L457" s="184">
        <v>39217</v>
      </c>
      <c r="M457" s="185">
        <v>13913.03</v>
      </c>
      <c r="N457" s="186">
        <v>417.39</v>
      </c>
      <c r="O457" s="187">
        <v>8</v>
      </c>
      <c r="P457" s="185"/>
      <c r="Q457" s="185">
        <f t="shared" si="23"/>
        <v>8</v>
      </c>
      <c r="R457" s="185">
        <f>IF(基本信息!$C$4&lt;&gt;"B","",Q457-N457)</f>
        <v>-409.39</v>
      </c>
      <c r="S457" s="194">
        <f>IF(基本信息!$C$4&lt;&gt;"B","",IF(N457=0,0,ROUND(R457/ABS(N457),4)))</f>
        <v>-0.9808</v>
      </c>
      <c r="T457" s="195"/>
      <c r="U457" s="152" t="s">
        <v>811</v>
      </c>
    </row>
    <row r="458" ht="21" customHeight="1" spans="1:21">
      <c r="A458" s="170">
        <f t="shared" si="22"/>
        <v>454</v>
      </c>
      <c r="B458" s="171" t="s">
        <v>1064</v>
      </c>
      <c r="C458" s="172" t="s">
        <v>1065</v>
      </c>
      <c r="D458" s="173" t="s">
        <v>845</v>
      </c>
      <c r="E458" s="174" t="s">
        <v>829</v>
      </c>
      <c r="F458" s="279" t="s">
        <v>830</v>
      </c>
      <c r="G458" s="174" t="s">
        <v>831</v>
      </c>
      <c r="H458" s="173" t="s">
        <v>462</v>
      </c>
      <c r="I458" s="173" t="s">
        <v>391</v>
      </c>
      <c r="J458" s="278">
        <v>1</v>
      </c>
      <c r="K458" s="184">
        <v>39217</v>
      </c>
      <c r="L458" s="184">
        <v>39217</v>
      </c>
      <c r="M458" s="185">
        <v>13913.03</v>
      </c>
      <c r="N458" s="186">
        <v>417.39</v>
      </c>
      <c r="O458" s="187">
        <v>8</v>
      </c>
      <c r="P458" s="185"/>
      <c r="Q458" s="185">
        <f t="shared" si="23"/>
        <v>8</v>
      </c>
      <c r="R458" s="185">
        <f>IF(基本信息!$C$4&lt;&gt;"B","",Q458-N458)</f>
        <v>-409.39</v>
      </c>
      <c r="S458" s="194">
        <f>IF(基本信息!$C$4&lt;&gt;"B","",IF(N458=0,0,ROUND(R458/ABS(N458),4)))</f>
        <v>-0.9808</v>
      </c>
      <c r="T458" s="195"/>
      <c r="U458" s="152" t="s">
        <v>811</v>
      </c>
    </row>
    <row r="459" ht="21" customHeight="1" spans="1:21">
      <c r="A459" s="170">
        <f t="shared" si="22"/>
        <v>455</v>
      </c>
      <c r="B459" s="171" t="s">
        <v>1066</v>
      </c>
      <c r="C459" s="172" t="s">
        <v>1067</v>
      </c>
      <c r="D459" s="173" t="s">
        <v>845</v>
      </c>
      <c r="E459" s="174" t="s">
        <v>829</v>
      </c>
      <c r="F459" s="279" t="s">
        <v>830</v>
      </c>
      <c r="G459" s="174" t="s">
        <v>831</v>
      </c>
      <c r="H459" s="173" t="s">
        <v>462</v>
      </c>
      <c r="I459" s="173" t="s">
        <v>391</v>
      </c>
      <c r="J459" s="278">
        <v>1</v>
      </c>
      <c r="K459" s="184">
        <v>39217</v>
      </c>
      <c r="L459" s="184">
        <v>39217</v>
      </c>
      <c r="M459" s="185">
        <v>13913.03</v>
      </c>
      <c r="N459" s="186">
        <v>417.39</v>
      </c>
      <c r="O459" s="187">
        <v>8</v>
      </c>
      <c r="P459" s="185"/>
      <c r="Q459" s="185">
        <f t="shared" si="23"/>
        <v>8</v>
      </c>
      <c r="R459" s="185">
        <f>IF(基本信息!$C$4&lt;&gt;"B","",Q459-N459)</f>
        <v>-409.39</v>
      </c>
      <c r="S459" s="194">
        <f>IF(基本信息!$C$4&lt;&gt;"B","",IF(N459=0,0,ROUND(R459/ABS(N459),4)))</f>
        <v>-0.9808</v>
      </c>
      <c r="T459" s="195"/>
      <c r="U459" s="152" t="s">
        <v>811</v>
      </c>
    </row>
    <row r="460" ht="21" customHeight="1" spans="1:21">
      <c r="A460" s="170">
        <f t="shared" si="22"/>
        <v>456</v>
      </c>
      <c r="B460" s="171" t="s">
        <v>1068</v>
      </c>
      <c r="C460" s="172" t="s">
        <v>1069</v>
      </c>
      <c r="D460" s="173" t="s">
        <v>836</v>
      </c>
      <c r="E460" s="174" t="s">
        <v>829</v>
      </c>
      <c r="F460" s="279" t="s">
        <v>830</v>
      </c>
      <c r="G460" s="174" t="s">
        <v>831</v>
      </c>
      <c r="H460" s="173" t="s">
        <v>462</v>
      </c>
      <c r="I460" s="173" t="s">
        <v>391</v>
      </c>
      <c r="J460" s="278">
        <v>1</v>
      </c>
      <c r="K460" s="184">
        <v>39217</v>
      </c>
      <c r="L460" s="184">
        <v>39217</v>
      </c>
      <c r="M460" s="185">
        <v>14172.75</v>
      </c>
      <c r="N460" s="186">
        <v>425.18</v>
      </c>
      <c r="O460" s="187">
        <v>8</v>
      </c>
      <c r="P460" s="185"/>
      <c r="Q460" s="185">
        <f t="shared" si="23"/>
        <v>8</v>
      </c>
      <c r="R460" s="185">
        <f>IF(基本信息!$C$4&lt;&gt;"B","",Q460-N460)</f>
        <v>-417.18</v>
      </c>
      <c r="S460" s="194">
        <f>IF(基本信息!$C$4&lt;&gt;"B","",IF(N460=0,0,ROUND(R460/ABS(N460),4)))</f>
        <v>-0.9812</v>
      </c>
      <c r="T460" s="195"/>
      <c r="U460" s="152" t="s">
        <v>811</v>
      </c>
    </row>
    <row r="461" ht="21" customHeight="1" spans="1:21">
      <c r="A461" s="170">
        <f t="shared" si="22"/>
        <v>457</v>
      </c>
      <c r="B461" s="171" t="s">
        <v>1070</v>
      </c>
      <c r="C461" s="172" t="s">
        <v>1071</v>
      </c>
      <c r="D461" s="173" t="s">
        <v>845</v>
      </c>
      <c r="E461" s="174" t="s">
        <v>829</v>
      </c>
      <c r="F461" s="279" t="s">
        <v>830</v>
      </c>
      <c r="G461" s="174" t="s">
        <v>831</v>
      </c>
      <c r="H461" s="173" t="s">
        <v>462</v>
      </c>
      <c r="I461" s="173" t="s">
        <v>391</v>
      </c>
      <c r="J461" s="278">
        <v>1</v>
      </c>
      <c r="K461" s="184">
        <v>39217</v>
      </c>
      <c r="L461" s="184">
        <v>39217</v>
      </c>
      <c r="M461" s="185">
        <v>13913.03</v>
      </c>
      <c r="N461" s="186">
        <v>417.39</v>
      </c>
      <c r="O461" s="187">
        <v>8</v>
      </c>
      <c r="P461" s="185"/>
      <c r="Q461" s="185">
        <f t="shared" si="23"/>
        <v>8</v>
      </c>
      <c r="R461" s="185">
        <f>IF(基本信息!$C$4&lt;&gt;"B","",Q461-N461)</f>
        <v>-409.39</v>
      </c>
      <c r="S461" s="194">
        <f>IF(基本信息!$C$4&lt;&gt;"B","",IF(N461=0,0,ROUND(R461/ABS(N461),4)))</f>
        <v>-0.9808</v>
      </c>
      <c r="T461" s="195"/>
      <c r="U461" s="152" t="s">
        <v>811</v>
      </c>
    </row>
    <row r="462" ht="21" customHeight="1" spans="1:21">
      <c r="A462" s="170">
        <f t="shared" si="22"/>
        <v>458</v>
      </c>
      <c r="B462" s="171" t="s">
        <v>1072</v>
      </c>
      <c r="C462" s="172" t="s">
        <v>1073</v>
      </c>
      <c r="D462" s="173" t="s">
        <v>845</v>
      </c>
      <c r="E462" s="174" t="s">
        <v>829</v>
      </c>
      <c r="F462" s="279" t="s">
        <v>830</v>
      </c>
      <c r="G462" s="174" t="s">
        <v>831</v>
      </c>
      <c r="H462" s="173" t="s">
        <v>462</v>
      </c>
      <c r="I462" s="173" t="s">
        <v>391</v>
      </c>
      <c r="J462" s="278">
        <v>1</v>
      </c>
      <c r="K462" s="184">
        <v>39217</v>
      </c>
      <c r="L462" s="184">
        <v>39217</v>
      </c>
      <c r="M462" s="185">
        <v>13913.03</v>
      </c>
      <c r="N462" s="186">
        <v>417.39</v>
      </c>
      <c r="O462" s="187">
        <v>8</v>
      </c>
      <c r="P462" s="185"/>
      <c r="Q462" s="185">
        <f t="shared" si="23"/>
        <v>8</v>
      </c>
      <c r="R462" s="185">
        <f>IF(基本信息!$C$4&lt;&gt;"B","",Q462-N462)</f>
        <v>-409.39</v>
      </c>
      <c r="S462" s="194">
        <f>IF(基本信息!$C$4&lt;&gt;"B","",IF(N462=0,0,ROUND(R462/ABS(N462),4)))</f>
        <v>-0.9808</v>
      </c>
      <c r="T462" s="195"/>
      <c r="U462" s="152" t="s">
        <v>811</v>
      </c>
    </row>
    <row r="463" ht="21" customHeight="1" spans="1:21">
      <c r="A463" s="170">
        <f t="shared" si="22"/>
        <v>459</v>
      </c>
      <c r="B463" s="171" t="s">
        <v>1074</v>
      </c>
      <c r="C463" s="172" t="s">
        <v>1075</v>
      </c>
      <c r="D463" s="173" t="s">
        <v>845</v>
      </c>
      <c r="E463" s="174" t="s">
        <v>829</v>
      </c>
      <c r="F463" s="279" t="s">
        <v>830</v>
      </c>
      <c r="G463" s="174" t="s">
        <v>831</v>
      </c>
      <c r="H463" s="173" t="s">
        <v>462</v>
      </c>
      <c r="I463" s="173" t="s">
        <v>391</v>
      </c>
      <c r="J463" s="278">
        <v>1</v>
      </c>
      <c r="K463" s="184">
        <v>39217</v>
      </c>
      <c r="L463" s="184">
        <v>39217</v>
      </c>
      <c r="M463" s="185">
        <v>13913.03</v>
      </c>
      <c r="N463" s="186">
        <v>417.39</v>
      </c>
      <c r="O463" s="187">
        <v>8</v>
      </c>
      <c r="P463" s="185"/>
      <c r="Q463" s="185">
        <f t="shared" si="23"/>
        <v>8</v>
      </c>
      <c r="R463" s="185">
        <f>IF(基本信息!$C$4&lt;&gt;"B","",Q463-N463)</f>
        <v>-409.39</v>
      </c>
      <c r="S463" s="194">
        <f>IF(基本信息!$C$4&lt;&gt;"B","",IF(N463=0,0,ROUND(R463/ABS(N463),4)))</f>
        <v>-0.9808</v>
      </c>
      <c r="T463" s="195"/>
      <c r="U463" s="152" t="s">
        <v>811</v>
      </c>
    </row>
    <row r="464" ht="21" customHeight="1" spans="1:21">
      <c r="A464" s="170">
        <f t="shared" si="22"/>
        <v>460</v>
      </c>
      <c r="B464" s="171" t="s">
        <v>1076</v>
      </c>
      <c r="C464" s="172" t="s">
        <v>1077</v>
      </c>
      <c r="D464" s="173" t="s">
        <v>845</v>
      </c>
      <c r="E464" s="174" t="s">
        <v>829</v>
      </c>
      <c r="F464" s="279" t="s">
        <v>830</v>
      </c>
      <c r="G464" s="174" t="s">
        <v>831</v>
      </c>
      <c r="H464" s="173" t="s">
        <v>462</v>
      </c>
      <c r="I464" s="173" t="s">
        <v>391</v>
      </c>
      <c r="J464" s="278">
        <v>1</v>
      </c>
      <c r="K464" s="184">
        <v>39217</v>
      </c>
      <c r="L464" s="184">
        <v>39217</v>
      </c>
      <c r="M464" s="185">
        <v>13913.03</v>
      </c>
      <c r="N464" s="186">
        <v>417.39</v>
      </c>
      <c r="O464" s="187">
        <v>8</v>
      </c>
      <c r="P464" s="185"/>
      <c r="Q464" s="185">
        <f t="shared" si="23"/>
        <v>8</v>
      </c>
      <c r="R464" s="185">
        <f>IF(基本信息!$C$4&lt;&gt;"B","",Q464-N464)</f>
        <v>-409.39</v>
      </c>
      <c r="S464" s="194">
        <f>IF(基本信息!$C$4&lt;&gt;"B","",IF(N464=0,0,ROUND(R464/ABS(N464),4)))</f>
        <v>-0.9808</v>
      </c>
      <c r="T464" s="195"/>
      <c r="U464" s="152" t="s">
        <v>811</v>
      </c>
    </row>
    <row r="465" ht="21" customHeight="1" spans="1:21">
      <c r="A465" s="170">
        <f t="shared" si="22"/>
        <v>461</v>
      </c>
      <c r="B465" s="171" t="s">
        <v>1078</v>
      </c>
      <c r="C465" s="172" t="s">
        <v>1079</v>
      </c>
      <c r="D465" s="173" t="s">
        <v>863</v>
      </c>
      <c r="E465" s="174" t="s">
        <v>829</v>
      </c>
      <c r="F465" s="279" t="s">
        <v>830</v>
      </c>
      <c r="G465" s="174" t="s">
        <v>831</v>
      </c>
      <c r="H465" s="173" t="s">
        <v>462</v>
      </c>
      <c r="I465" s="173" t="s">
        <v>391</v>
      </c>
      <c r="J465" s="278">
        <v>1</v>
      </c>
      <c r="K465" s="184">
        <v>39217</v>
      </c>
      <c r="L465" s="184">
        <v>39217</v>
      </c>
      <c r="M465" s="185">
        <v>13959.14</v>
      </c>
      <c r="N465" s="186">
        <v>418.77</v>
      </c>
      <c r="O465" s="187">
        <v>8</v>
      </c>
      <c r="P465" s="185"/>
      <c r="Q465" s="185">
        <f t="shared" si="23"/>
        <v>8</v>
      </c>
      <c r="R465" s="185">
        <f>IF(基本信息!$C$4&lt;&gt;"B","",Q465-N465)</f>
        <v>-410.77</v>
      </c>
      <c r="S465" s="194">
        <f>IF(基本信息!$C$4&lt;&gt;"B","",IF(N465=0,0,ROUND(R465/ABS(N465),4)))</f>
        <v>-0.9809</v>
      </c>
      <c r="T465" s="195"/>
      <c r="U465" s="152" t="s">
        <v>811</v>
      </c>
    </row>
    <row r="466" ht="21" customHeight="1" spans="1:21">
      <c r="A466" s="170">
        <f t="shared" si="22"/>
        <v>462</v>
      </c>
      <c r="B466" s="171" t="s">
        <v>1080</v>
      </c>
      <c r="C466" s="172" t="s">
        <v>1081</v>
      </c>
      <c r="D466" s="173" t="s">
        <v>836</v>
      </c>
      <c r="E466" s="174" t="s">
        <v>829</v>
      </c>
      <c r="F466" s="279" t="s">
        <v>830</v>
      </c>
      <c r="G466" s="174" t="s">
        <v>831</v>
      </c>
      <c r="H466" s="173" t="s">
        <v>462</v>
      </c>
      <c r="I466" s="173" t="s">
        <v>391</v>
      </c>
      <c r="J466" s="278">
        <v>1</v>
      </c>
      <c r="K466" s="184">
        <v>39155</v>
      </c>
      <c r="L466" s="184">
        <v>39155</v>
      </c>
      <c r="M466" s="185">
        <v>14055.47</v>
      </c>
      <c r="N466" s="186">
        <v>421.66</v>
      </c>
      <c r="O466" s="187">
        <v>8</v>
      </c>
      <c r="P466" s="185"/>
      <c r="Q466" s="185">
        <f t="shared" si="23"/>
        <v>8</v>
      </c>
      <c r="R466" s="185">
        <f>IF(基本信息!$C$4&lt;&gt;"B","",Q466-N466)</f>
        <v>-413.66</v>
      </c>
      <c r="S466" s="194">
        <f>IF(基本信息!$C$4&lt;&gt;"B","",IF(N466=0,0,ROUND(R466/ABS(N466),4)))</f>
        <v>-0.981</v>
      </c>
      <c r="T466" s="195"/>
      <c r="U466" s="152" t="s">
        <v>811</v>
      </c>
    </row>
    <row r="467" ht="21" customHeight="1" spans="1:21">
      <c r="A467" s="170">
        <f t="shared" si="22"/>
        <v>463</v>
      </c>
      <c r="B467" s="171" t="s">
        <v>1082</v>
      </c>
      <c r="C467" s="172" t="s">
        <v>1083</v>
      </c>
      <c r="D467" s="173" t="s">
        <v>845</v>
      </c>
      <c r="E467" s="174" t="s">
        <v>829</v>
      </c>
      <c r="F467" s="279" t="s">
        <v>830</v>
      </c>
      <c r="G467" s="174" t="s">
        <v>831</v>
      </c>
      <c r="H467" s="173" t="s">
        <v>462</v>
      </c>
      <c r="I467" s="173" t="s">
        <v>391</v>
      </c>
      <c r="J467" s="278">
        <v>1</v>
      </c>
      <c r="K467" s="184">
        <v>39217</v>
      </c>
      <c r="L467" s="184">
        <v>39217</v>
      </c>
      <c r="M467" s="185">
        <v>14042.52</v>
      </c>
      <c r="N467" s="186">
        <v>421.28</v>
      </c>
      <c r="O467" s="187">
        <v>8</v>
      </c>
      <c r="P467" s="185"/>
      <c r="Q467" s="185">
        <f t="shared" si="23"/>
        <v>8</v>
      </c>
      <c r="R467" s="185">
        <f>IF(基本信息!$C$4&lt;&gt;"B","",Q467-N467)</f>
        <v>-413.28</v>
      </c>
      <c r="S467" s="194">
        <f>IF(基本信息!$C$4&lt;&gt;"B","",IF(N467=0,0,ROUND(R467/ABS(N467),4)))</f>
        <v>-0.981</v>
      </c>
      <c r="T467" s="195"/>
      <c r="U467" s="152" t="s">
        <v>811</v>
      </c>
    </row>
    <row r="468" ht="21" customHeight="1" spans="1:21">
      <c r="A468" s="170">
        <f t="shared" si="22"/>
        <v>464</v>
      </c>
      <c r="B468" s="171" t="s">
        <v>1084</v>
      </c>
      <c r="C468" s="172" t="s">
        <v>1085</v>
      </c>
      <c r="D468" s="173" t="s">
        <v>936</v>
      </c>
      <c r="E468" s="174" t="s">
        <v>829</v>
      </c>
      <c r="F468" s="279" t="s">
        <v>830</v>
      </c>
      <c r="G468" s="174" t="s">
        <v>831</v>
      </c>
      <c r="H468" s="173" t="s">
        <v>462</v>
      </c>
      <c r="I468" s="173" t="s">
        <v>391</v>
      </c>
      <c r="J468" s="278">
        <v>1</v>
      </c>
      <c r="K468" s="184">
        <v>39155</v>
      </c>
      <c r="L468" s="184">
        <v>39155</v>
      </c>
      <c r="M468" s="185">
        <v>11303.82</v>
      </c>
      <c r="N468" s="186">
        <v>339.11</v>
      </c>
      <c r="O468" s="187">
        <v>8</v>
      </c>
      <c r="P468" s="185"/>
      <c r="Q468" s="185">
        <f t="shared" si="23"/>
        <v>8</v>
      </c>
      <c r="R468" s="185">
        <f>IF(基本信息!$C$4&lt;&gt;"B","",Q468-N468)</f>
        <v>-331.11</v>
      </c>
      <c r="S468" s="194">
        <f>IF(基本信息!$C$4&lt;&gt;"B","",IF(N468=0,0,ROUND(R468/ABS(N468),4)))</f>
        <v>-0.9764</v>
      </c>
      <c r="T468" s="195"/>
      <c r="U468" s="152" t="s">
        <v>811</v>
      </c>
    </row>
    <row r="469" ht="21" customHeight="1" spans="1:21">
      <c r="A469" s="170">
        <f t="shared" si="22"/>
        <v>465</v>
      </c>
      <c r="B469" s="171" t="s">
        <v>1086</v>
      </c>
      <c r="C469" s="172" t="s">
        <v>1087</v>
      </c>
      <c r="D469" s="173" t="s">
        <v>936</v>
      </c>
      <c r="E469" s="174" t="s">
        <v>829</v>
      </c>
      <c r="F469" s="279" t="s">
        <v>830</v>
      </c>
      <c r="G469" s="174" t="s">
        <v>831</v>
      </c>
      <c r="H469" s="173" t="s">
        <v>462</v>
      </c>
      <c r="I469" s="173" t="s">
        <v>391</v>
      </c>
      <c r="J469" s="278">
        <v>1</v>
      </c>
      <c r="K469" s="184">
        <v>39155</v>
      </c>
      <c r="L469" s="184">
        <v>39155</v>
      </c>
      <c r="M469" s="185">
        <v>11303.82</v>
      </c>
      <c r="N469" s="186">
        <v>339.11</v>
      </c>
      <c r="O469" s="187">
        <v>8</v>
      </c>
      <c r="P469" s="185"/>
      <c r="Q469" s="185">
        <f t="shared" si="23"/>
        <v>8</v>
      </c>
      <c r="R469" s="185">
        <f>IF(基本信息!$C$4&lt;&gt;"B","",Q469-N469)</f>
        <v>-331.11</v>
      </c>
      <c r="S469" s="194">
        <f>IF(基本信息!$C$4&lt;&gt;"B","",IF(N469=0,0,ROUND(R469/ABS(N469),4)))</f>
        <v>-0.9764</v>
      </c>
      <c r="T469" s="195"/>
      <c r="U469" s="152" t="s">
        <v>811</v>
      </c>
    </row>
    <row r="470" ht="21" customHeight="1" spans="1:21">
      <c r="A470" s="170">
        <f t="shared" si="22"/>
        <v>466</v>
      </c>
      <c r="B470" s="171" t="s">
        <v>1088</v>
      </c>
      <c r="C470" s="172" t="s">
        <v>1089</v>
      </c>
      <c r="D470" s="173" t="s">
        <v>959</v>
      </c>
      <c r="E470" s="174" t="s">
        <v>829</v>
      </c>
      <c r="F470" s="279" t="s">
        <v>830</v>
      </c>
      <c r="G470" s="174" t="s">
        <v>831</v>
      </c>
      <c r="H470" s="173" t="s">
        <v>462</v>
      </c>
      <c r="I470" s="173" t="s">
        <v>391</v>
      </c>
      <c r="J470" s="278">
        <v>1</v>
      </c>
      <c r="K470" s="184">
        <v>39155</v>
      </c>
      <c r="L470" s="184">
        <v>39155</v>
      </c>
      <c r="M470" s="185">
        <v>11324.5</v>
      </c>
      <c r="N470" s="186">
        <v>339.74</v>
      </c>
      <c r="O470" s="187">
        <v>8</v>
      </c>
      <c r="P470" s="185"/>
      <c r="Q470" s="185">
        <f t="shared" si="23"/>
        <v>8</v>
      </c>
      <c r="R470" s="185">
        <f>IF(基本信息!$C$4&lt;&gt;"B","",Q470-N470)</f>
        <v>-331.74</v>
      </c>
      <c r="S470" s="194">
        <f>IF(基本信息!$C$4&lt;&gt;"B","",IF(N470=0,0,ROUND(R470/ABS(N470),4)))</f>
        <v>-0.9765</v>
      </c>
      <c r="T470" s="195"/>
      <c r="U470" s="152" t="s">
        <v>811</v>
      </c>
    </row>
    <row r="471" ht="21" customHeight="1" spans="1:21">
      <c r="A471" s="170">
        <f t="shared" si="22"/>
        <v>467</v>
      </c>
      <c r="B471" s="171" t="s">
        <v>1090</v>
      </c>
      <c r="C471" s="172" t="s">
        <v>1091</v>
      </c>
      <c r="D471" s="173" t="s">
        <v>992</v>
      </c>
      <c r="E471" s="174" t="s">
        <v>829</v>
      </c>
      <c r="F471" s="279" t="s">
        <v>830</v>
      </c>
      <c r="G471" s="174" t="s">
        <v>831</v>
      </c>
      <c r="H471" s="173" t="s">
        <v>462</v>
      </c>
      <c r="I471" s="173" t="s">
        <v>391</v>
      </c>
      <c r="J471" s="278">
        <v>1</v>
      </c>
      <c r="K471" s="184">
        <v>39155</v>
      </c>
      <c r="L471" s="184">
        <v>39155</v>
      </c>
      <c r="M471" s="185">
        <v>13507.98</v>
      </c>
      <c r="N471" s="186">
        <v>405.24</v>
      </c>
      <c r="O471" s="187">
        <v>8</v>
      </c>
      <c r="P471" s="185"/>
      <c r="Q471" s="185">
        <f t="shared" si="23"/>
        <v>8</v>
      </c>
      <c r="R471" s="185">
        <f>IF(基本信息!$C$4&lt;&gt;"B","",Q471-N471)</f>
        <v>-397.24</v>
      </c>
      <c r="S471" s="194">
        <f>IF(基本信息!$C$4&lt;&gt;"B","",IF(N471=0,0,ROUND(R471/ABS(N471),4)))</f>
        <v>-0.9803</v>
      </c>
      <c r="T471" s="195"/>
      <c r="U471" s="152" t="s">
        <v>811</v>
      </c>
    </row>
    <row r="472" ht="21" customHeight="1" spans="1:21">
      <c r="A472" s="170">
        <f t="shared" si="22"/>
        <v>468</v>
      </c>
      <c r="B472" s="171" t="s">
        <v>1092</v>
      </c>
      <c r="C472" s="172" t="s">
        <v>1093</v>
      </c>
      <c r="D472" s="173" t="s">
        <v>936</v>
      </c>
      <c r="E472" s="174" t="s">
        <v>829</v>
      </c>
      <c r="F472" s="279" t="s">
        <v>830</v>
      </c>
      <c r="G472" s="174" t="s">
        <v>831</v>
      </c>
      <c r="H472" s="173" t="s">
        <v>462</v>
      </c>
      <c r="I472" s="173" t="s">
        <v>391</v>
      </c>
      <c r="J472" s="278">
        <v>1</v>
      </c>
      <c r="K472" s="184">
        <v>39155</v>
      </c>
      <c r="L472" s="184">
        <v>39155</v>
      </c>
      <c r="M472" s="185">
        <v>11177.5</v>
      </c>
      <c r="N472" s="186">
        <v>335.33</v>
      </c>
      <c r="O472" s="187">
        <v>8</v>
      </c>
      <c r="P472" s="185"/>
      <c r="Q472" s="185">
        <f t="shared" si="23"/>
        <v>8</v>
      </c>
      <c r="R472" s="185">
        <f>IF(基本信息!$C$4&lt;&gt;"B","",Q472-N472)</f>
        <v>-327.33</v>
      </c>
      <c r="S472" s="194">
        <f>IF(基本信息!$C$4&lt;&gt;"B","",IF(N472=0,0,ROUND(R472/ABS(N472),4)))</f>
        <v>-0.9761</v>
      </c>
      <c r="T472" s="195"/>
      <c r="U472" s="152" t="s">
        <v>811</v>
      </c>
    </row>
    <row r="473" ht="21" customHeight="1" spans="1:21">
      <c r="A473" s="170">
        <f t="shared" ref="A473:A495" si="24">A472+1</f>
        <v>469</v>
      </c>
      <c r="B473" s="171" t="s">
        <v>1094</v>
      </c>
      <c r="C473" s="172" t="s">
        <v>1095</v>
      </c>
      <c r="D473" s="173" t="s">
        <v>936</v>
      </c>
      <c r="E473" s="174" t="s">
        <v>829</v>
      </c>
      <c r="F473" s="279" t="s">
        <v>830</v>
      </c>
      <c r="G473" s="174" t="s">
        <v>831</v>
      </c>
      <c r="H473" s="173" t="s">
        <v>462</v>
      </c>
      <c r="I473" s="173" t="s">
        <v>391</v>
      </c>
      <c r="J473" s="278">
        <v>1</v>
      </c>
      <c r="K473" s="184">
        <v>39155</v>
      </c>
      <c r="L473" s="184">
        <v>39155</v>
      </c>
      <c r="M473" s="185">
        <v>11172</v>
      </c>
      <c r="N473" s="186">
        <v>335.16</v>
      </c>
      <c r="O473" s="187">
        <v>8</v>
      </c>
      <c r="P473" s="185"/>
      <c r="Q473" s="185">
        <f t="shared" si="23"/>
        <v>8</v>
      </c>
      <c r="R473" s="185">
        <f>IF(基本信息!$C$4&lt;&gt;"B","",Q473-N473)</f>
        <v>-327.16</v>
      </c>
      <c r="S473" s="194">
        <f>IF(基本信息!$C$4&lt;&gt;"B","",IF(N473=0,0,ROUND(R473/ABS(N473),4)))</f>
        <v>-0.9761</v>
      </c>
      <c r="T473" s="195"/>
      <c r="U473" s="152" t="s">
        <v>811</v>
      </c>
    </row>
    <row r="474" ht="21" customHeight="1" spans="1:21">
      <c r="A474" s="170">
        <f t="shared" si="24"/>
        <v>470</v>
      </c>
      <c r="B474" s="171" t="s">
        <v>1096</v>
      </c>
      <c r="C474" s="172" t="s">
        <v>1097</v>
      </c>
      <c r="D474" s="173" t="s">
        <v>836</v>
      </c>
      <c r="E474" s="174" t="s">
        <v>829</v>
      </c>
      <c r="F474" s="279" t="s">
        <v>830</v>
      </c>
      <c r="G474" s="174" t="s">
        <v>831</v>
      </c>
      <c r="H474" s="173" t="s">
        <v>462</v>
      </c>
      <c r="I474" s="173" t="s">
        <v>391</v>
      </c>
      <c r="J474" s="278">
        <v>1</v>
      </c>
      <c r="K474" s="184">
        <v>39156</v>
      </c>
      <c r="L474" s="184">
        <v>39156</v>
      </c>
      <c r="M474" s="185">
        <v>10873.2</v>
      </c>
      <c r="N474" s="186">
        <v>326.2</v>
      </c>
      <c r="O474" s="187">
        <v>8</v>
      </c>
      <c r="P474" s="185"/>
      <c r="Q474" s="185">
        <f t="shared" si="23"/>
        <v>8</v>
      </c>
      <c r="R474" s="185">
        <f>IF(基本信息!$C$4&lt;&gt;"B","",Q474-N474)</f>
        <v>-318.2</v>
      </c>
      <c r="S474" s="194">
        <f>IF(基本信息!$C$4&lt;&gt;"B","",IF(N474=0,0,ROUND(R474/ABS(N474),4)))</f>
        <v>-0.9755</v>
      </c>
      <c r="T474" s="195"/>
      <c r="U474" s="152" t="s">
        <v>811</v>
      </c>
    </row>
    <row r="475" ht="21" customHeight="1" spans="1:21">
      <c r="A475" s="170">
        <f t="shared" si="24"/>
        <v>471</v>
      </c>
      <c r="B475" s="171" t="s">
        <v>1098</v>
      </c>
      <c r="C475" s="172" t="s">
        <v>1099</v>
      </c>
      <c r="D475" s="173" t="s">
        <v>836</v>
      </c>
      <c r="E475" s="174" t="s">
        <v>829</v>
      </c>
      <c r="F475" s="279" t="s">
        <v>830</v>
      </c>
      <c r="G475" s="174" t="s">
        <v>831</v>
      </c>
      <c r="H475" s="173" t="s">
        <v>462</v>
      </c>
      <c r="I475" s="173" t="s">
        <v>391</v>
      </c>
      <c r="J475" s="278">
        <v>1</v>
      </c>
      <c r="K475" s="184">
        <v>39217</v>
      </c>
      <c r="L475" s="184">
        <v>39217</v>
      </c>
      <c r="M475" s="185">
        <v>14172.75</v>
      </c>
      <c r="N475" s="186">
        <v>425.18</v>
      </c>
      <c r="O475" s="187">
        <v>8</v>
      </c>
      <c r="P475" s="185"/>
      <c r="Q475" s="185">
        <f t="shared" si="23"/>
        <v>8</v>
      </c>
      <c r="R475" s="185">
        <f>IF(基本信息!$C$4&lt;&gt;"B","",Q475-N475)</f>
        <v>-417.18</v>
      </c>
      <c r="S475" s="194">
        <f>IF(基本信息!$C$4&lt;&gt;"B","",IF(N475=0,0,ROUND(R475/ABS(N475),4)))</f>
        <v>-0.9812</v>
      </c>
      <c r="T475" s="195"/>
      <c r="U475" s="152" t="s">
        <v>811</v>
      </c>
    </row>
    <row r="476" ht="21" customHeight="1" spans="1:21">
      <c r="A476" s="170">
        <f t="shared" si="24"/>
        <v>472</v>
      </c>
      <c r="B476" s="171" t="s">
        <v>1100</v>
      </c>
      <c r="C476" s="172" t="s">
        <v>1101</v>
      </c>
      <c r="D476" s="173" t="s">
        <v>836</v>
      </c>
      <c r="E476" s="174" t="s">
        <v>829</v>
      </c>
      <c r="F476" s="279" t="s">
        <v>830</v>
      </c>
      <c r="G476" s="174" t="s">
        <v>831</v>
      </c>
      <c r="H476" s="173" t="s">
        <v>462</v>
      </c>
      <c r="I476" s="173" t="s">
        <v>391</v>
      </c>
      <c r="J476" s="278">
        <v>1</v>
      </c>
      <c r="K476" s="184">
        <v>39217</v>
      </c>
      <c r="L476" s="184">
        <v>39217</v>
      </c>
      <c r="M476" s="185">
        <v>14172.75</v>
      </c>
      <c r="N476" s="186">
        <v>425.18</v>
      </c>
      <c r="O476" s="187">
        <v>8</v>
      </c>
      <c r="P476" s="185"/>
      <c r="Q476" s="185">
        <f t="shared" si="23"/>
        <v>8</v>
      </c>
      <c r="R476" s="185">
        <f>IF(基本信息!$C$4&lt;&gt;"B","",Q476-N476)</f>
        <v>-417.18</v>
      </c>
      <c r="S476" s="194">
        <f>IF(基本信息!$C$4&lt;&gt;"B","",IF(N476=0,0,ROUND(R476/ABS(N476),4)))</f>
        <v>-0.9812</v>
      </c>
      <c r="T476" s="195"/>
      <c r="U476" s="152" t="s">
        <v>811</v>
      </c>
    </row>
    <row r="477" ht="21" customHeight="1" spans="1:21">
      <c r="A477" s="170">
        <f t="shared" si="24"/>
        <v>473</v>
      </c>
      <c r="B477" s="171" t="s">
        <v>1102</v>
      </c>
      <c r="C477" s="172" t="s">
        <v>1103</v>
      </c>
      <c r="D477" s="173" t="s">
        <v>836</v>
      </c>
      <c r="E477" s="174" t="s">
        <v>829</v>
      </c>
      <c r="F477" s="279" t="s">
        <v>830</v>
      </c>
      <c r="G477" s="174" t="s">
        <v>831</v>
      </c>
      <c r="H477" s="173" t="s">
        <v>462</v>
      </c>
      <c r="I477" s="173" t="s">
        <v>391</v>
      </c>
      <c r="J477" s="278">
        <v>1</v>
      </c>
      <c r="K477" s="184">
        <v>39217</v>
      </c>
      <c r="L477" s="184">
        <v>39217</v>
      </c>
      <c r="M477" s="185">
        <v>14172.75</v>
      </c>
      <c r="N477" s="186">
        <v>425.18</v>
      </c>
      <c r="O477" s="187">
        <v>8</v>
      </c>
      <c r="P477" s="185"/>
      <c r="Q477" s="185">
        <f t="shared" si="23"/>
        <v>8</v>
      </c>
      <c r="R477" s="185">
        <f>IF(基本信息!$C$4&lt;&gt;"B","",Q477-N477)</f>
        <v>-417.18</v>
      </c>
      <c r="S477" s="194">
        <f>IF(基本信息!$C$4&lt;&gt;"B","",IF(N477=0,0,ROUND(R477/ABS(N477),4)))</f>
        <v>-0.9812</v>
      </c>
      <c r="T477" s="195"/>
      <c r="U477" s="152" t="s">
        <v>811</v>
      </c>
    </row>
    <row r="478" ht="21" customHeight="1" spans="1:21">
      <c r="A478" s="170">
        <f t="shared" si="24"/>
        <v>474</v>
      </c>
      <c r="B478" s="171" t="s">
        <v>1104</v>
      </c>
      <c r="C478" s="172" t="s">
        <v>1105</v>
      </c>
      <c r="D478" s="173" t="s">
        <v>836</v>
      </c>
      <c r="E478" s="174" t="s">
        <v>829</v>
      </c>
      <c r="F478" s="279" t="s">
        <v>830</v>
      </c>
      <c r="G478" s="174" t="s">
        <v>831</v>
      </c>
      <c r="H478" s="173" t="s">
        <v>462</v>
      </c>
      <c r="I478" s="173" t="s">
        <v>391</v>
      </c>
      <c r="J478" s="278">
        <v>1</v>
      </c>
      <c r="K478" s="184">
        <v>39217</v>
      </c>
      <c r="L478" s="184">
        <v>39217</v>
      </c>
      <c r="M478" s="185">
        <v>14172.75</v>
      </c>
      <c r="N478" s="186">
        <v>425.18</v>
      </c>
      <c r="O478" s="187">
        <v>8</v>
      </c>
      <c r="P478" s="185"/>
      <c r="Q478" s="185">
        <f t="shared" si="23"/>
        <v>8</v>
      </c>
      <c r="R478" s="185">
        <f>IF(基本信息!$C$4&lt;&gt;"B","",Q478-N478)</f>
        <v>-417.18</v>
      </c>
      <c r="S478" s="194">
        <f>IF(基本信息!$C$4&lt;&gt;"B","",IF(N478=0,0,ROUND(R478/ABS(N478),4)))</f>
        <v>-0.9812</v>
      </c>
      <c r="T478" s="195"/>
      <c r="U478" s="152" t="s">
        <v>811</v>
      </c>
    </row>
    <row r="479" ht="21" customHeight="1" spans="1:21">
      <c r="A479" s="170">
        <f t="shared" si="24"/>
        <v>475</v>
      </c>
      <c r="B479" s="171" t="s">
        <v>1106</v>
      </c>
      <c r="C479" s="172" t="s">
        <v>1107</v>
      </c>
      <c r="D479" s="173" t="s">
        <v>836</v>
      </c>
      <c r="E479" s="174" t="s">
        <v>829</v>
      </c>
      <c r="F479" s="279" t="s">
        <v>830</v>
      </c>
      <c r="G479" s="174" t="s">
        <v>831</v>
      </c>
      <c r="H479" s="173" t="s">
        <v>462</v>
      </c>
      <c r="I479" s="173" t="s">
        <v>391</v>
      </c>
      <c r="J479" s="278">
        <v>1</v>
      </c>
      <c r="K479" s="184">
        <v>39217</v>
      </c>
      <c r="L479" s="184">
        <v>39217</v>
      </c>
      <c r="M479" s="185">
        <v>14172.75</v>
      </c>
      <c r="N479" s="186">
        <v>425.18</v>
      </c>
      <c r="O479" s="187">
        <v>8</v>
      </c>
      <c r="P479" s="185"/>
      <c r="Q479" s="185">
        <f t="shared" si="23"/>
        <v>8</v>
      </c>
      <c r="R479" s="185">
        <f>IF(基本信息!$C$4&lt;&gt;"B","",Q479-N479)</f>
        <v>-417.18</v>
      </c>
      <c r="S479" s="194">
        <f>IF(基本信息!$C$4&lt;&gt;"B","",IF(N479=0,0,ROUND(R479/ABS(N479),4)))</f>
        <v>-0.9812</v>
      </c>
      <c r="T479" s="195"/>
      <c r="U479" s="152" t="s">
        <v>811</v>
      </c>
    </row>
    <row r="480" ht="21" customHeight="1" spans="1:21">
      <c r="A480" s="170">
        <f t="shared" si="24"/>
        <v>476</v>
      </c>
      <c r="B480" s="171" t="s">
        <v>1108</v>
      </c>
      <c r="C480" s="172" t="s">
        <v>1109</v>
      </c>
      <c r="D480" s="173" t="s">
        <v>875</v>
      </c>
      <c r="E480" s="174" t="s">
        <v>829</v>
      </c>
      <c r="F480" s="279" t="s">
        <v>830</v>
      </c>
      <c r="G480" s="174" t="s">
        <v>831</v>
      </c>
      <c r="H480" s="173" t="s">
        <v>462</v>
      </c>
      <c r="I480" s="173" t="s">
        <v>391</v>
      </c>
      <c r="J480" s="278">
        <v>1</v>
      </c>
      <c r="K480" s="184">
        <v>39217</v>
      </c>
      <c r="L480" s="184">
        <v>39217</v>
      </c>
      <c r="M480" s="185">
        <v>13912.98</v>
      </c>
      <c r="N480" s="186">
        <v>417.39</v>
      </c>
      <c r="O480" s="187">
        <v>8</v>
      </c>
      <c r="P480" s="185"/>
      <c r="Q480" s="185">
        <f t="shared" si="23"/>
        <v>8</v>
      </c>
      <c r="R480" s="185">
        <f>IF(基本信息!$C$4&lt;&gt;"B","",Q480-N480)</f>
        <v>-409.39</v>
      </c>
      <c r="S480" s="194">
        <f>IF(基本信息!$C$4&lt;&gt;"B","",IF(N480=0,0,ROUND(R480/ABS(N480),4)))</f>
        <v>-0.9808</v>
      </c>
      <c r="T480" s="195"/>
      <c r="U480" s="152" t="s">
        <v>811</v>
      </c>
    </row>
    <row r="481" ht="21" customHeight="1" spans="1:21">
      <c r="A481" s="170">
        <f t="shared" si="24"/>
        <v>477</v>
      </c>
      <c r="B481" s="171" t="s">
        <v>1110</v>
      </c>
      <c r="C481" s="172" t="s">
        <v>1111</v>
      </c>
      <c r="D481" s="173" t="s">
        <v>866</v>
      </c>
      <c r="E481" s="174" t="s">
        <v>829</v>
      </c>
      <c r="F481" s="279" t="s">
        <v>830</v>
      </c>
      <c r="G481" s="174" t="s">
        <v>831</v>
      </c>
      <c r="H481" s="173" t="s">
        <v>462</v>
      </c>
      <c r="I481" s="173" t="s">
        <v>391</v>
      </c>
      <c r="J481" s="278">
        <v>1</v>
      </c>
      <c r="K481" s="184">
        <v>39217</v>
      </c>
      <c r="L481" s="184">
        <v>39217</v>
      </c>
      <c r="M481" s="185">
        <v>14977.48</v>
      </c>
      <c r="N481" s="186">
        <v>449.32</v>
      </c>
      <c r="O481" s="187">
        <v>8</v>
      </c>
      <c r="P481" s="185"/>
      <c r="Q481" s="185">
        <f t="shared" si="23"/>
        <v>8</v>
      </c>
      <c r="R481" s="185">
        <f>IF(基本信息!$C$4&lt;&gt;"B","",Q481-N481)</f>
        <v>-441.32</v>
      </c>
      <c r="S481" s="194">
        <f>IF(基本信息!$C$4&lt;&gt;"B","",IF(N481=0,0,ROUND(R481/ABS(N481),4)))</f>
        <v>-0.9822</v>
      </c>
      <c r="T481" s="195"/>
      <c r="U481" s="152" t="s">
        <v>811</v>
      </c>
    </row>
    <row r="482" ht="21" customHeight="1" spans="1:21">
      <c r="A482" s="170">
        <f t="shared" si="24"/>
        <v>478</v>
      </c>
      <c r="B482" s="171" t="s">
        <v>1112</v>
      </c>
      <c r="C482" s="172" t="s">
        <v>1113</v>
      </c>
      <c r="D482" s="173" t="s">
        <v>936</v>
      </c>
      <c r="E482" s="174" t="s">
        <v>829</v>
      </c>
      <c r="F482" s="279" t="s">
        <v>830</v>
      </c>
      <c r="G482" s="174" t="s">
        <v>831</v>
      </c>
      <c r="H482" s="173" t="s">
        <v>462</v>
      </c>
      <c r="I482" s="173" t="s">
        <v>391</v>
      </c>
      <c r="J482" s="278">
        <v>1</v>
      </c>
      <c r="K482" s="184">
        <v>39217</v>
      </c>
      <c r="L482" s="184">
        <v>39217</v>
      </c>
      <c r="M482" s="185">
        <v>13418</v>
      </c>
      <c r="N482" s="186">
        <v>402.54</v>
      </c>
      <c r="O482" s="187">
        <v>8</v>
      </c>
      <c r="P482" s="185"/>
      <c r="Q482" s="185">
        <f t="shared" si="23"/>
        <v>8</v>
      </c>
      <c r="R482" s="185">
        <f>IF(基本信息!$C$4&lt;&gt;"B","",Q482-N482)</f>
        <v>-394.54</v>
      </c>
      <c r="S482" s="194">
        <f>IF(基本信息!$C$4&lt;&gt;"B","",IF(N482=0,0,ROUND(R482/ABS(N482),4)))</f>
        <v>-0.9801</v>
      </c>
      <c r="T482" s="195"/>
      <c r="U482" s="152" t="s">
        <v>811</v>
      </c>
    </row>
    <row r="483" ht="21" customHeight="1" spans="1:21">
      <c r="A483" s="170">
        <f t="shared" si="24"/>
        <v>479</v>
      </c>
      <c r="B483" s="171" t="s">
        <v>1114</v>
      </c>
      <c r="C483" s="172" t="s">
        <v>1115</v>
      </c>
      <c r="D483" s="173" t="s">
        <v>836</v>
      </c>
      <c r="E483" s="174" t="s">
        <v>829</v>
      </c>
      <c r="F483" s="279" t="s">
        <v>830</v>
      </c>
      <c r="G483" s="174" t="s">
        <v>831</v>
      </c>
      <c r="H483" s="173" t="s">
        <v>462</v>
      </c>
      <c r="I483" s="173" t="s">
        <v>391</v>
      </c>
      <c r="J483" s="278">
        <v>1</v>
      </c>
      <c r="K483" s="184">
        <v>39155</v>
      </c>
      <c r="L483" s="184">
        <v>39155</v>
      </c>
      <c r="M483" s="185">
        <v>10401</v>
      </c>
      <c r="N483" s="186">
        <v>312.03</v>
      </c>
      <c r="O483" s="187">
        <v>8</v>
      </c>
      <c r="P483" s="185"/>
      <c r="Q483" s="185">
        <f t="shared" si="23"/>
        <v>8</v>
      </c>
      <c r="R483" s="185">
        <f>IF(基本信息!$C$4&lt;&gt;"B","",Q483-N483)</f>
        <v>-304.03</v>
      </c>
      <c r="S483" s="194">
        <f>IF(基本信息!$C$4&lt;&gt;"B","",IF(N483=0,0,ROUND(R483/ABS(N483),4)))</f>
        <v>-0.9744</v>
      </c>
      <c r="T483" s="195"/>
      <c r="U483" s="152" t="s">
        <v>811</v>
      </c>
    </row>
    <row r="484" ht="21" customHeight="1" spans="1:21">
      <c r="A484" s="170">
        <f t="shared" si="24"/>
        <v>480</v>
      </c>
      <c r="B484" s="171" t="s">
        <v>1116</v>
      </c>
      <c r="C484" s="172" t="s">
        <v>1117</v>
      </c>
      <c r="D484" s="173" t="s">
        <v>836</v>
      </c>
      <c r="E484" s="174" t="s">
        <v>829</v>
      </c>
      <c r="F484" s="279" t="s">
        <v>830</v>
      </c>
      <c r="G484" s="174" t="s">
        <v>831</v>
      </c>
      <c r="H484" s="173" t="s">
        <v>462</v>
      </c>
      <c r="I484" s="173" t="s">
        <v>391</v>
      </c>
      <c r="J484" s="278">
        <v>1</v>
      </c>
      <c r="K484" s="184">
        <v>39155</v>
      </c>
      <c r="L484" s="184">
        <v>39155</v>
      </c>
      <c r="M484" s="185">
        <v>10400.99</v>
      </c>
      <c r="N484" s="186">
        <v>312.03</v>
      </c>
      <c r="O484" s="187">
        <v>8</v>
      </c>
      <c r="P484" s="185"/>
      <c r="Q484" s="185">
        <f t="shared" si="23"/>
        <v>8</v>
      </c>
      <c r="R484" s="185">
        <f>IF(基本信息!$C$4&lt;&gt;"B","",Q484-N484)</f>
        <v>-304.03</v>
      </c>
      <c r="S484" s="194">
        <f>IF(基本信息!$C$4&lt;&gt;"B","",IF(N484=0,0,ROUND(R484/ABS(N484),4)))</f>
        <v>-0.9744</v>
      </c>
      <c r="T484" s="195"/>
      <c r="U484" s="152" t="s">
        <v>811</v>
      </c>
    </row>
    <row r="485" ht="21" customHeight="1" spans="1:21">
      <c r="A485" s="170">
        <f t="shared" si="24"/>
        <v>481</v>
      </c>
      <c r="B485" s="171" t="s">
        <v>1118</v>
      </c>
      <c r="C485" s="172" t="s">
        <v>1119</v>
      </c>
      <c r="D485" s="173" t="s">
        <v>959</v>
      </c>
      <c r="E485" s="174" t="s">
        <v>829</v>
      </c>
      <c r="F485" s="279" t="s">
        <v>830</v>
      </c>
      <c r="G485" s="174" t="s">
        <v>831</v>
      </c>
      <c r="H485" s="173" t="s">
        <v>462</v>
      </c>
      <c r="I485" s="173" t="s">
        <v>391</v>
      </c>
      <c r="J485" s="278">
        <v>1</v>
      </c>
      <c r="K485" s="184">
        <v>39155</v>
      </c>
      <c r="L485" s="184">
        <v>39155</v>
      </c>
      <c r="M485" s="185">
        <v>11324.5</v>
      </c>
      <c r="N485" s="186">
        <v>339.74</v>
      </c>
      <c r="O485" s="187">
        <v>8</v>
      </c>
      <c r="P485" s="185"/>
      <c r="Q485" s="185">
        <f t="shared" si="23"/>
        <v>8</v>
      </c>
      <c r="R485" s="185">
        <f>IF(基本信息!$C$4&lt;&gt;"B","",Q485-N485)</f>
        <v>-331.74</v>
      </c>
      <c r="S485" s="194">
        <f>IF(基本信息!$C$4&lt;&gt;"B","",IF(N485=0,0,ROUND(R485/ABS(N485),4)))</f>
        <v>-0.9765</v>
      </c>
      <c r="T485" s="195"/>
      <c r="U485" s="152" t="s">
        <v>811</v>
      </c>
    </row>
    <row r="486" ht="21" customHeight="1" spans="1:21">
      <c r="A486" s="170">
        <f t="shared" si="24"/>
        <v>482</v>
      </c>
      <c r="B486" s="171" t="s">
        <v>1120</v>
      </c>
      <c r="C486" s="172" t="s">
        <v>1121</v>
      </c>
      <c r="D486" s="173" t="s">
        <v>936</v>
      </c>
      <c r="E486" s="174" t="s">
        <v>829</v>
      </c>
      <c r="F486" s="279" t="s">
        <v>830</v>
      </c>
      <c r="G486" s="174" t="s">
        <v>831</v>
      </c>
      <c r="H486" s="173" t="s">
        <v>462</v>
      </c>
      <c r="I486" s="173" t="s">
        <v>391</v>
      </c>
      <c r="J486" s="278">
        <v>1</v>
      </c>
      <c r="K486" s="184">
        <v>39155</v>
      </c>
      <c r="L486" s="184">
        <v>39155</v>
      </c>
      <c r="M486" s="185">
        <v>11172</v>
      </c>
      <c r="N486" s="186">
        <v>335.16</v>
      </c>
      <c r="O486" s="187">
        <v>8</v>
      </c>
      <c r="P486" s="185"/>
      <c r="Q486" s="185">
        <f t="shared" si="23"/>
        <v>8</v>
      </c>
      <c r="R486" s="185">
        <f>IF(基本信息!$C$4&lt;&gt;"B","",Q486-N486)</f>
        <v>-327.16</v>
      </c>
      <c r="S486" s="194">
        <f>IF(基本信息!$C$4&lt;&gt;"B","",IF(N486=0,0,ROUND(R486/ABS(N486),4)))</f>
        <v>-0.9761</v>
      </c>
      <c r="T486" s="195"/>
      <c r="U486" s="152" t="s">
        <v>811</v>
      </c>
    </row>
    <row r="487" ht="21" customHeight="1" spans="1:21">
      <c r="A487" s="170">
        <f t="shared" si="24"/>
        <v>483</v>
      </c>
      <c r="B487" s="171" t="s">
        <v>1122</v>
      </c>
      <c r="C487" s="172" t="s">
        <v>1123</v>
      </c>
      <c r="D487" s="173" t="s">
        <v>936</v>
      </c>
      <c r="E487" s="174" t="s">
        <v>829</v>
      </c>
      <c r="F487" s="279" t="s">
        <v>830</v>
      </c>
      <c r="G487" s="174" t="s">
        <v>831</v>
      </c>
      <c r="H487" s="173" t="s">
        <v>462</v>
      </c>
      <c r="I487" s="173" t="s">
        <v>391</v>
      </c>
      <c r="J487" s="278">
        <v>1</v>
      </c>
      <c r="K487" s="184">
        <v>39217</v>
      </c>
      <c r="L487" s="184">
        <v>39217</v>
      </c>
      <c r="M487" s="185">
        <v>13433</v>
      </c>
      <c r="N487" s="186">
        <v>402.99</v>
      </c>
      <c r="O487" s="187">
        <v>8</v>
      </c>
      <c r="P487" s="185"/>
      <c r="Q487" s="185">
        <f t="shared" si="23"/>
        <v>8</v>
      </c>
      <c r="R487" s="185">
        <f>IF(基本信息!$C$4&lt;&gt;"B","",Q487-N487)</f>
        <v>-394.99</v>
      </c>
      <c r="S487" s="194">
        <f>IF(基本信息!$C$4&lt;&gt;"B","",IF(N487=0,0,ROUND(R487/ABS(N487),4)))</f>
        <v>-0.9801</v>
      </c>
      <c r="T487" s="195"/>
      <c r="U487" s="152" t="s">
        <v>811</v>
      </c>
    </row>
    <row r="488" ht="21" customHeight="1" spans="1:21">
      <c r="A488" s="170">
        <f t="shared" si="24"/>
        <v>484</v>
      </c>
      <c r="B488" s="171" t="s">
        <v>1124</v>
      </c>
      <c r="C488" s="172" t="s">
        <v>1125</v>
      </c>
      <c r="D488" s="173" t="s">
        <v>936</v>
      </c>
      <c r="E488" s="174" t="s">
        <v>829</v>
      </c>
      <c r="F488" s="279" t="s">
        <v>830</v>
      </c>
      <c r="G488" s="174" t="s">
        <v>831</v>
      </c>
      <c r="H488" s="173" t="s">
        <v>462</v>
      </c>
      <c r="I488" s="173" t="s">
        <v>391</v>
      </c>
      <c r="J488" s="278">
        <v>1</v>
      </c>
      <c r="K488" s="184">
        <v>39217</v>
      </c>
      <c r="L488" s="184">
        <v>39217</v>
      </c>
      <c r="M488" s="185">
        <v>13170.26</v>
      </c>
      <c r="N488" s="186">
        <v>395.11</v>
      </c>
      <c r="O488" s="187">
        <v>8</v>
      </c>
      <c r="P488" s="185"/>
      <c r="Q488" s="185">
        <f t="shared" si="23"/>
        <v>8</v>
      </c>
      <c r="R488" s="185">
        <f>IF(基本信息!$C$4&lt;&gt;"B","",Q488-N488)</f>
        <v>-387.11</v>
      </c>
      <c r="S488" s="194">
        <f>IF(基本信息!$C$4&lt;&gt;"B","",IF(N488=0,0,ROUND(R488/ABS(N488),4)))</f>
        <v>-0.9798</v>
      </c>
      <c r="T488" s="195"/>
      <c r="U488" s="152" t="s">
        <v>811</v>
      </c>
    </row>
    <row r="489" ht="26" customHeight="1" spans="1:21">
      <c r="A489" s="170">
        <f t="shared" si="24"/>
        <v>485</v>
      </c>
      <c r="B489" s="171" t="s">
        <v>1126</v>
      </c>
      <c r="C489" s="172" t="s">
        <v>1127</v>
      </c>
      <c r="D489" s="173" t="s">
        <v>1128</v>
      </c>
      <c r="E489" s="174" t="s">
        <v>1129</v>
      </c>
      <c r="F489" s="279" t="s">
        <v>1130</v>
      </c>
      <c r="G489" s="173" t="s">
        <v>1131</v>
      </c>
      <c r="H489" s="282" t="s">
        <v>1132</v>
      </c>
      <c r="I489" s="173" t="s">
        <v>1133</v>
      </c>
      <c r="J489" s="278">
        <v>1</v>
      </c>
      <c r="K489" s="184">
        <v>41193</v>
      </c>
      <c r="L489" s="184">
        <v>41193</v>
      </c>
      <c r="M489" s="185">
        <v>188673.06</v>
      </c>
      <c r="N489" s="186">
        <v>5660.19</v>
      </c>
      <c r="O489" s="187">
        <v>3200</v>
      </c>
      <c r="P489" s="185"/>
      <c r="Q489" s="185">
        <f t="shared" si="23"/>
        <v>3200</v>
      </c>
      <c r="R489" s="185">
        <f>IF(基本信息!$C$4&lt;&gt;"B","",Q489-N489)</f>
        <v>-2460.19</v>
      </c>
      <c r="S489" s="194">
        <f>IF(基本信息!$C$4&lt;&gt;"B","",IF(N489=0,0,ROUND(R489/ABS(N489),4)))</f>
        <v>-0.4346</v>
      </c>
      <c r="T489" s="195"/>
      <c r="U489" s="152" t="s">
        <v>1134</v>
      </c>
    </row>
    <row r="490" ht="21" customHeight="1" spans="1:23">
      <c r="A490" s="170">
        <f t="shared" si="24"/>
        <v>486</v>
      </c>
      <c r="B490" s="171" t="s">
        <v>1135</v>
      </c>
      <c r="C490" s="172" t="s">
        <v>1136</v>
      </c>
      <c r="D490" s="173" t="s">
        <v>1137</v>
      </c>
      <c r="E490" s="173" t="s">
        <v>1138</v>
      </c>
      <c r="F490" s="237" t="s">
        <v>1139</v>
      </c>
      <c r="G490" s="173" t="s">
        <v>1140</v>
      </c>
      <c r="H490" s="173" t="s">
        <v>1141</v>
      </c>
      <c r="I490" s="173" t="s">
        <v>539</v>
      </c>
      <c r="J490" s="278">
        <v>1</v>
      </c>
      <c r="K490" s="184">
        <v>40849</v>
      </c>
      <c r="L490" s="184">
        <v>40849</v>
      </c>
      <c r="M490" s="185">
        <v>166010.23</v>
      </c>
      <c r="N490" s="186">
        <v>4980.31</v>
      </c>
      <c r="O490" s="187">
        <v>4500</v>
      </c>
      <c r="P490" s="185"/>
      <c r="Q490" s="185">
        <f t="shared" si="23"/>
        <v>4500</v>
      </c>
      <c r="R490" s="185">
        <f>IF(基本信息!$C$4&lt;&gt;"B","",Q490-N490)</f>
        <v>-480.31</v>
      </c>
      <c r="S490" s="194">
        <f>IF(基本信息!$C$4&lt;&gt;"B","",IF(N490=0,0,ROUND(R490/ABS(N490),4)))</f>
        <v>-0.0964</v>
      </c>
      <c r="T490" s="195"/>
      <c r="U490" s="152" t="s">
        <v>1134</v>
      </c>
      <c r="W490" s="152" t="s">
        <v>1142</v>
      </c>
    </row>
    <row r="491" ht="21" customHeight="1" spans="1:23">
      <c r="A491" s="170">
        <f t="shared" si="24"/>
        <v>487</v>
      </c>
      <c r="B491" s="171" t="s">
        <v>1143</v>
      </c>
      <c r="C491" s="172" t="s">
        <v>1136</v>
      </c>
      <c r="D491" s="173" t="s">
        <v>1137</v>
      </c>
      <c r="E491" s="173" t="s">
        <v>1138</v>
      </c>
      <c r="F491" s="237" t="s">
        <v>1139</v>
      </c>
      <c r="G491" s="173" t="s">
        <v>1140</v>
      </c>
      <c r="H491" s="173" t="s">
        <v>1141</v>
      </c>
      <c r="I491" s="173" t="s">
        <v>539</v>
      </c>
      <c r="J491" s="278">
        <v>1</v>
      </c>
      <c r="K491" s="184">
        <v>40849</v>
      </c>
      <c r="L491" s="184">
        <v>40849</v>
      </c>
      <c r="M491" s="185">
        <v>166010.23</v>
      </c>
      <c r="N491" s="186">
        <v>4980.31</v>
      </c>
      <c r="O491" s="187">
        <v>4500</v>
      </c>
      <c r="P491" s="185"/>
      <c r="Q491" s="185">
        <f t="shared" si="23"/>
        <v>4500</v>
      </c>
      <c r="R491" s="185">
        <f>IF(基本信息!$C$4&lt;&gt;"B","",Q491-N491)</f>
        <v>-480.31</v>
      </c>
      <c r="S491" s="194">
        <f>IF(基本信息!$C$4&lt;&gt;"B","",IF(N491=0,0,ROUND(R491/ABS(N491),4)))</f>
        <v>-0.0964</v>
      </c>
      <c r="T491" s="195"/>
      <c r="U491" s="152" t="s">
        <v>1134</v>
      </c>
      <c r="W491" s="152" t="s">
        <v>1142</v>
      </c>
    </row>
    <row r="492" ht="21" customHeight="1" spans="1:23">
      <c r="A492" s="170">
        <f t="shared" si="24"/>
        <v>488</v>
      </c>
      <c r="B492" s="171" t="s">
        <v>1144</v>
      </c>
      <c r="C492" s="172" t="s">
        <v>1145</v>
      </c>
      <c r="D492" s="173" t="s">
        <v>1146</v>
      </c>
      <c r="E492" s="173" t="s">
        <v>1138</v>
      </c>
      <c r="F492" s="237" t="s">
        <v>1139</v>
      </c>
      <c r="G492" s="173" t="s">
        <v>1140</v>
      </c>
      <c r="H492" s="173" t="s">
        <v>1141</v>
      </c>
      <c r="I492" s="173" t="s">
        <v>539</v>
      </c>
      <c r="J492" s="278">
        <v>1</v>
      </c>
      <c r="K492" s="184">
        <v>40849</v>
      </c>
      <c r="L492" s="184">
        <v>40849</v>
      </c>
      <c r="M492" s="185">
        <v>655379.76</v>
      </c>
      <c r="N492" s="186">
        <v>19661.39</v>
      </c>
      <c r="O492" s="187">
        <v>4500</v>
      </c>
      <c r="P492" s="185"/>
      <c r="Q492" s="185">
        <f t="shared" si="23"/>
        <v>4500</v>
      </c>
      <c r="R492" s="185">
        <f>IF(基本信息!$C$4&lt;&gt;"B","",Q492-N492)</f>
        <v>-15161.39</v>
      </c>
      <c r="S492" s="194">
        <f>IF(基本信息!$C$4&lt;&gt;"B","",IF(N492=0,0,ROUND(R492/ABS(N492),4)))</f>
        <v>-0.7711</v>
      </c>
      <c r="T492" s="195"/>
      <c r="U492" s="152" t="s">
        <v>1134</v>
      </c>
      <c r="W492" s="152" t="s">
        <v>1142</v>
      </c>
    </row>
    <row r="493" ht="21" customHeight="1" spans="1:21">
      <c r="A493" s="170">
        <f t="shared" si="24"/>
        <v>489</v>
      </c>
      <c r="B493" s="171" t="s">
        <v>1147</v>
      </c>
      <c r="C493" s="171" t="s">
        <v>1148</v>
      </c>
      <c r="D493" s="173" t="s">
        <v>1149</v>
      </c>
      <c r="E493" s="173" t="s">
        <v>1150</v>
      </c>
      <c r="F493" s="237" t="s">
        <v>1151</v>
      </c>
      <c r="G493" s="173" t="s">
        <v>1152</v>
      </c>
      <c r="H493" s="173" t="s">
        <v>1153</v>
      </c>
      <c r="I493" s="173" t="s">
        <v>1154</v>
      </c>
      <c r="J493" s="278">
        <v>1</v>
      </c>
      <c r="K493" s="184">
        <v>36096</v>
      </c>
      <c r="L493" s="184">
        <v>36096</v>
      </c>
      <c r="M493" s="185">
        <v>57620</v>
      </c>
      <c r="N493" s="186">
        <v>1728.6</v>
      </c>
      <c r="O493" s="187">
        <v>1200</v>
      </c>
      <c r="P493" s="185"/>
      <c r="Q493" s="185">
        <f t="shared" si="23"/>
        <v>1200</v>
      </c>
      <c r="R493" s="185">
        <f>IF(基本信息!$C$4&lt;&gt;"B","",Q493-N493)</f>
        <v>-528.6</v>
      </c>
      <c r="S493" s="194">
        <f>IF(基本信息!$C$4&lt;&gt;"B","",IF(N493=0,0,ROUND(R493/ABS(N493),4)))</f>
        <v>-0.3058</v>
      </c>
      <c r="T493" s="195"/>
      <c r="U493" s="152" t="s">
        <v>1134</v>
      </c>
    </row>
    <row r="494" ht="21" customHeight="1" spans="1:21">
      <c r="A494" s="170">
        <f t="shared" si="24"/>
        <v>490</v>
      </c>
      <c r="B494" s="171" t="s">
        <v>1155</v>
      </c>
      <c r="C494" s="171" t="s">
        <v>1156</v>
      </c>
      <c r="D494" s="173" t="s">
        <v>1157</v>
      </c>
      <c r="E494" s="173" t="s">
        <v>1150</v>
      </c>
      <c r="F494" s="237" t="s">
        <v>1151</v>
      </c>
      <c r="G494" s="173" t="s">
        <v>1152</v>
      </c>
      <c r="H494" s="173" t="s">
        <v>1158</v>
      </c>
      <c r="I494" s="173" t="s">
        <v>1154</v>
      </c>
      <c r="J494" s="278">
        <v>1</v>
      </c>
      <c r="K494" s="184">
        <v>36066</v>
      </c>
      <c r="L494" s="184">
        <v>36066</v>
      </c>
      <c r="M494" s="185">
        <v>10800</v>
      </c>
      <c r="N494" s="186">
        <v>324</v>
      </c>
      <c r="O494" s="187">
        <v>160</v>
      </c>
      <c r="P494" s="185"/>
      <c r="Q494" s="185">
        <f t="shared" si="23"/>
        <v>160</v>
      </c>
      <c r="R494" s="185">
        <f>IF(基本信息!$C$4&lt;&gt;"B","",Q494-N494)</f>
        <v>-164</v>
      </c>
      <c r="S494" s="194">
        <f>IF(基本信息!$C$4&lt;&gt;"B","",IF(N494=0,0,ROUND(R494/ABS(N494),4)))</f>
        <v>-0.5062</v>
      </c>
      <c r="T494" s="281" t="s">
        <v>1159</v>
      </c>
      <c r="U494" s="152" t="s">
        <v>1134</v>
      </c>
    </row>
    <row r="495" ht="21" customHeight="1" spans="1:21">
      <c r="A495" s="170">
        <f t="shared" si="24"/>
        <v>491</v>
      </c>
      <c r="B495" s="171" t="s">
        <v>1160</v>
      </c>
      <c r="C495" s="171" t="s">
        <v>1161</v>
      </c>
      <c r="D495" s="173" t="s">
        <v>1162</v>
      </c>
      <c r="E495" s="173" t="s">
        <v>1150</v>
      </c>
      <c r="F495" s="237" t="s">
        <v>1151</v>
      </c>
      <c r="G495" s="173" t="s">
        <v>1152</v>
      </c>
      <c r="H495" s="173" t="s">
        <v>1163</v>
      </c>
      <c r="I495" s="173" t="s">
        <v>1154</v>
      </c>
      <c r="J495" s="278">
        <v>1</v>
      </c>
      <c r="K495" s="184">
        <v>36066</v>
      </c>
      <c r="L495" s="184">
        <v>36066</v>
      </c>
      <c r="M495" s="185">
        <v>19200</v>
      </c>
      <c r="N495" s="186">
        <v>576</v>
      </c>
      <c r="O495" s="187">
        <v>160</v>
      </c>
      <c r="P495" s="185"/>
      <c r="Q495" s="185">
        <f t="shared" si="23"/>
        <v>160</v>
      </c>
      <c r="R495" s="185">
        <f>IF(基本信息!$C$4&lt;&gt;"B","",Q495-N495)</f>
        <v>-416</v>
      </c>
      <c r="S495" s="194">
        <f>IF(基本信息!$C$4&lt;&gt;"B","",IF(N495=0,0,ROUND(R495/ABS(N495),4)))</f>
        <v>-0.7222</v>
      </c>
      <c r="T495" s="281" t="s">
        <v>1159</v>
      </c>
      <c r="U495" s="152" t="s">
        <v>1134</v>
      </c>
    </row>
    <row r="496" ht="21" customHeight="1" spans="1:20">
      <c r="A496" s="170">
        <f t="shared" ref="A496:A505" si="25">A495+1</f>
        <v>492</v>
      </c>
      <c r="B496" s="525" t="s">
        <v>1164</v>
      </c>
      <c r="C496" s="171" t="s">
        <v>1165</v>
      </c>
      <c r="D496" s="173" t="s">
        <v>1166</v>
      </c>
      <c r="E496" s="173" t="s">
        <v>1167</v>
      </c>
      <c r="F496" s="237" t="s">
        <v>1168</v>
      </c>
      <c r="G496" s="173" t="s">
        <v>1166</v>
      </c>
      <c r="H496" s="173" t="s">
        <v>1169</v>
      </c>
      <c r="I496" s="174" t="s">
        <v>1133</v>
      </c>
      <c r="J496" s="278">
        <v>1</v>
      </c>
      <c r="K496" s="184">
        <v>37001</v>
      </c>
      <c r="L496" s="184">
        <v>37154</v>
      </c>
      <c r="M496" s="185">
        <v>3000000</v>
      </c>
      <c r="N496" s="200">
        <v>90000</v>
      </c>
      <c r="O496" s="187">
        <v>680000</v>
      </c>
      <c r="P496" s="185"/>
      <c r="Q496" s="185">
        <f t="shared" si="23"/>
        <v>680000</v>
      </c>
      <c r="R496" s="185">
        <f>IF(基本信息!$C$4&lt;&gt;"B","",Q496-N496)</f>
        <v>590000</v>
      </c>
      <c r="S496" s="194">
        <f>IF(基本信息!$C$4&lt;&gt;"B","",IF(N496=0,0,ROUND(R496/ABS(N496),4)))</f>
        <v>6.5556</v>
      </c>
      <c r="T496" s="195"/>
    </row>
    <row r="497" ht="21" customHeight="1" spans="1:20">
      <c r="A497" s="170">
        <f t="shared" si="25"/>
        <v>493</v>
      </c>
      <c r="B497" s="525" t="s">
        <v>1170</v>
      </c>
      <c r="C497" s="171" t="s">
        <v>1171</v>
      </c>
      <c r="D497" s="173" t="s">
        <v>1166</v>
      </c>
      <c r="E497" s="173" t="s">
        <v>1167</v>
      </c>
      <c r="F497" s="237" t="s">
        <v>1168</v>
      </c>
      <c r="G497" s="173" t="s">
        <v>1166</v>
      </c>
      <c r="H497" s="173" t="s">
        <v>1169</v>
      </c>
      <c r="I497" s="174" t="s">
        <v>1133</v>
      </c>
      <c r="J497" s="278">
        <v>1</v>
      </c>
      <c r="K497" s="184">
        <v>37001</v>
      </c>
      <c r="L497" s="184">
        <v>37154</v>
      </c>
      <c r="M497" s="185">
        <v>2499999.99</v>
      </c>
      <c r="N497" s="200">
        <v>75000</v>
      </c>
      <c r="O497" s="187">
        <v>680000</v>
      </c>
      <c r="P497" s="185"/>
      <c r="Q497" s="185">
        <f t="shared" si="23"/>
        <v>680000</v>
      </c>
      <c r="R497" s="185">
        <f>IF(基本信息!$C$4&lt;&gt;"B","",Q497-N497)</f>
        <v>605000</v>
      </c>
      <c r="S497" s="194">
        <f>IF(基本信息!$C$4&lt;&gt;"B","",IF(N497=0,0,ROUND(R497/ABS(N497),4)))</f>
        <v>8.0667</v>
      </c>
      <c r="T497" s="195"/>
    </row>
    <row r="498" ht="21" customHeight="1" spans="1:20">
      <c r="A498" s="170">
        <f t="shared" si="25"/>
        <v>494</v>
      </c>
      <c r="B498" s="525" t="s">
        <v>1172</v>
      </c>
      <c r="C498" s="171" t="s">
        <v>1173</v>
      </c>
      <c r="D498" s="173" t="s">
        <v>1166</v>
      </c>
      <c r="E498" s="173" t="s">
        <v>1167</v>
      </c>
      <c r="F498" s="237" t="s">
        <v>1168</v>
      </c>
      <c r="G498" s="173" t="s">
        <v>1166</v>
      </c>
      <c r="H498" s="173" t="s">
        <v>1169</v>
      </c>
      <c r="I498" s="174" t="s">
        <v>1133</v>
      </c>
      <c r="J498" s="278">
        <v>1</v>
      </c>
      <c r="K498" s="184">
        <v>37001</v>
      </c>
      <c r="L498" s="184">
        <v>37154</v>
      </c>
      <c r="M498" s="185">
        <v>3000000</v>
      </c>
      <c r="N498" s="200">
        <v>90000</v>
      </c>
      <c r="O498" s="187">
        <v>680000</v>
      </c>
      <c r="P498" s="185"/>
      <c r="Q498" s="185">
        <f t="shared" si="23"/>
        <v>680000</v>
      </c>
      <c r="R498" s="185">
        <f>IF(基本信息!$C$4&lt;&gt;"B","",Q498-N498)</f>
        <v>590000</v>
      </c>
      <c r="S498" s="194">
        <f>IF(基本信息!$C$4&lt;&gt;"B","",IF(N498=0,0,ROUND(R498/ABS(N498),4)))</f>
        <v>6.5556</v>
      </c>
      <c r="T498" s="195"/>
    </row>
    <row r="499" ht="21" customHeight="1" spans="1:20">
      <c r="A499" s="170">
        <f t="shared" si="25"/>
        <v>495</v>
      </c>
      <c r="B499" s="525" t="s">
        <v>1174</v>
      </c>
      <c r="C499" s="171" t="s">
        <v>1175</v>
      </c>
      <c r="D499" s="173" t="s">
        <v>1176</v>
      </c>
      <c r="E499" s="173" t="s">
        <v>1177</v>
      </c>
      <c r="F499" s="237" t="s">
        <v>1178</v>
      </c>
      <c r="G499" s="173" t="s">
        <v>1176</v>
      </c>
      <c r="H499" s="173" t="s">
        <v>1152</v>
      </c>
      <c r="I499" s="174" t="s">
        <v>1133</v>
      </c>
      <c r="J499" s="278">
        <v>1</v>
      </c>
      <c r="K499" s="184">
        <v>37001</v>
      </c>
      <c r="L499" s="184">
        <v>37154</v>
      </c>
      <c r="M499" s="185">
        <v>314000</v>
      </c>
      <c r="N499" s="200">
        <v>9420</v>
      </c>
      <c r="O499" s="187">
        <v>3500</v>
      </c>
      <c r="P499" s="185"/>
      <c r="Q499" s="185">
        <f t="shared" si="23"/>
        <v>3500</v>
      </c>
      <c r="R499" s="185">
        <f>IF(基本信息!$C$4&lt;&gt;"B","",Q499-N499)</f>
        <v>-5920</v>
      </c>
      <c r="S499" s="194">
        <f>IF(基本信息!$C$4&lt;&gt;"B","",IF(N499=0,0,ROUND(R499/ABS(N499),4)))</f>
        <v>-0.6285</v>
      </c>
      <c r="T499" s="195" t="s">
        <v>1179</v>
      </c>
    </row>
    <row r="500" ht="21" customHeight="1" spans="1:20">
      <c r="A500" s="170">
        <f t="shared" si="25"/>
        <v>496</v>
      </c>
      <c r="B500" s="525" t="s">
        <v>1180</v>
      </c>
      <c r="C500" s="171" t="s">
        <v>1181</v>
      </c>
      <c r="D500" s="173" t="s">
        <v>1176</v>
      </c>
      <c r="E500" s="173" t="s">
        <v>1182</v>
      </c>
      <c r="F500" s="237" t="s">
        <v>1178</v>
      </c>
      <c r="G500" s="173" t="s">
        <v>1176</v>
      </c>
      <c r="H500" s="173" t="s">
        <v>1152</v>
      </c>
      <c r="I500" s="174" t="s">
        <v>1133</v>
      </c>
      <c r="J500" s="278">
        <v>1</v>
      </c>
      <c r="K500" s="184">
        <v>37001</v>
      </c>
      <c r="L500" s="184">
        <v>37154</v>
      </c>
      <c r="M500" s="185">
        <v>314000</v>
      </c>
      <c r="N500" s="200">
        <v>9420</v>
      </c>
      <c r="O500" s="187">
        <v>3500</v>
      </c>
      <c r="P500" s="185"/>
      <c r="Q500" s="185">
        <f t="shared" si="23"/>
        <v>3500</v>
      </c>
      <c r="R500" s="185">
        <f>IF(基本信息!$C$4&lt;&gt;"B","",Q500-N500)</f>
        <v>-5920</v>
      </c>
      <c r="S500" s="194">
        <f>IF(基本信息!$C$4&lt;&gt;"B","",IF(N500=0,0,ROUND(R500/ABS(N500),4)))</f>
        <v>-0.6285</v>
      </c>
      <c r="T500" s="195" t="s">
        <v>1179</v>
      </c>
    </row>
    <row r="501" ht="21" customHeight="1" spans="1:20">
      <c r="A501" s="170">
        <f t="shared" si="25"/>
        <v>497</v>
      </c>
      <c r="B501" s="525" t="s">
        <v>1183</v>
      </c>
      <c r="C501" s="171" t="s">
        <v>1184</v>
      </c>
      <c r="D501" s="173" t="s">
        <v>1176</v>
      </c>
      <c r="E501" s="173" t="s">
        <v>1185</v>
      </c>
      <c r="F501" s="237" t="s">
        <v>1178</v>
      </c>
      <c r="G501" s="173" t="s">
        <v>1186</v>
      </c>
      <c r="H501" s="173" t="s">
        <v>1152</v>
      </c>
      <c r="I501" s="174" t="s">
        <v>1133</v>
      </c>
      <c r="J501" s="278">
        <v>1</v>
      </c>
      <c r="K501" s="184">
        <v>37001</v>
      </c>
      <c r="L501" s="184">
        <v>37154</v>
      </c>
      <c r="M501" s="185">
        <v>166666.67</v>
      </c>
      <c r="N501" s="200">
        <f>VLOOKUP(B501,[1]Sheet1!$A:$L,9,0)</f>
        <v>5000</v>
      </c>
      <c r="O501" s="187">
        <v>2000</v>
      </c>
      <c r="P501" s="185"/>
      <c r="Q501" s="185">
        <f t="shared" si="23"/>
        <v>2000</v>
      </c>
      <c r="R501" s="185">
        <f>IF(基本信息!$C$4&lt;&gt;"B","",Q501-N501)</f>
        <v>-3000</v>
      </c>
      <c r="S501" s="194">
        <f>IF(基本信息!$C$4&lt;&gt;"B","",IF(N501=0,0,ROUND(R501/ABS(N501),4)))</f>
        <v>-0.6</v>
      </c>
      <c r="T501" s="195"/>
    </row>
    <row r="502" ht="21" customHeight="1" spans="1:20">
      <c r="A502" s="170">
        <f t="shared" si="25"/>
        <v>498</v>
      </c>
      <c r="B502" s="525" t="s">
        <v>1187</v>
      </c>
      <c r="C502" s="171" t="s">
        <v>1188</v>
      </c>
      <c r="D502" s="173" t="s">
        <v>1149</v>
      </c>
      <c r="E502" s="173" t="s">
        <v>1189</v>
      </c>
      <c r="F502" s="237" t="s">
        <v>1178</v>
      </c>
      <c r="G502" s="173" t="s">
        <v>1149</v>
      </c>
      <c r="H502" s="173" t="s">
        <v>1152</v>
      </c>
      <c r="I502" s="174" t="s">
        <v>1133</v>
      </c>
      <c r="J502" s="278">
        <v>1</v>
      </c>
      <c r="K502" s="184">
        <v>37001</v>
      </c>
      <c r="L502" s="184">
        <v>37154</v>
      </c>
      <c r="M502" s="185">
        <v>83333.33</v>
      </c>
      <c r="N502" s="200">
        <f>VLOOKUP(B502,[1]Sheet1!$A:$L,9,0)</f>
        <v>2500</v>
      </c>
      <c r="O502" s="187">
        <v>1200</v>
      </c>
      <c r="P502" s="185"/>
      <c r="Q502" s="185">
        <f t="shared" si="23"/>
        <v>1200</v>
      </c>
      <c r="R502" s="185">
        <f>IF(基本信息!$C$4&lt;&gt;"B","",Q502-N502)</f>
        <v>-1300</v>
      </c>
      <c r="S502" s="194">
        <f>IF(基本信息!$C$4&lt;&gt;"B","",IF(N502=0,0,ROUND(R502/ABS(N502),4)))</f>
        <v>-0.52</v>
      </c>
      <c r="T502" s="285" t="s">
        <v>1190</v>
      </c>
    </row>
    <row r="503" ht="21" customHeight="1" spans="1:20">
      <c r="A503" s="170">
        <f t="shared" si="25"/>
        <v>499</v>
      </c>
      <c r="B503" s="525" t="s">
        <v>1191</v>
      </c>
      <c r="C503" s="171" t="s">
        <v>1192</v>
      </c>
      <c r="D503" s="173" t="s">
        <v>1176</v>
      </c>
      <c r="E503" s="173" t="s">
        <v>1182</v>
      </c>
      <c r="F503" s="237" t="s">
        <v>1178</v>
      </c>
      <c r="G503" s="173" t="s">
        <v>1193</v>
      </c>
      <c r="H503" s="173" t="s">
        <v>1152</v>
      </c>
      <c r="I503" s="174" t="s">
        <v>1133</v>
      </c>
      <c r="J503" s="278">
        <v>1</v>
      </c>
      <c r="K503" s="184">
        <v>37001</v>
      </c>
      <c r="L503" s="184">
        <v>37154</v>
      </c>
      <c r="M503" s="185">
        <v>314000</v>
      </c>
      <c r="N503" s="200">
        <f>VLOOKUP(B503,[1]Sheet1!$A:$L,9,0)</f>
        <v>9420</v>
      </c>
      <c r="O503" s="187">
        <v>2500</v>
      </c>
      <c r="P503" s="185"/>
      <c r="Q503" s="185">
        <f t="shared" si="23"/>
        <v>2500</v>
      </c>
      <c r="R503" s="185">
        <f>IF(基本信息!$C$4&lt;&gt;"B","",Q503-N503)</f>
        <v>-6920</v>
      </c>
      <c r="S503" s="194">
        <f>IF(基本信息!$C$4&lt;&gt;"B","",IF(N503=0,0,ROUND(R503/ABS(N503),4)))</f>
        <v>-0.7346</v>
      </c>
      <c r="T503" s="195"/>
    </row>
    <row r="504" ht="21" customHeight="1" spans="1:20">
      <c r="A504" s="170">
        <f t="shared" si="25"/>
        <v>500</v>
      </c>
      <c r="B504" s="525" t="s">
        <v>1194</v>
      </c>
      <c r="C504" s="171" t="s">
        <v>1195</v>
      </c>
      <c r="D504" s="173" t="s">
        <v>1176</v>
      </c>
      <c r="E504" s="173" t="s">
        <v>1182</v>
      </c>
      <c r="F504" s="237" t="s">
        <v>1178</v>
      </c>
      <c r="G504" s="173" t="s">
        <v>1176</v>
      </c>
      <c r="H504" s="173" t="s">
        <v>1152</v>
      </c>
      <c r="I504" s="174" t="s">
        <v>1133</v>
      </c>
      <c r="J504" s="278">
        <v>1</v>
      </c>
      <c r="K504" s="184">
        <v>37001</v>
      </c>
      <c r="L504" s="184">
        <v>37154</v>
      </c>
      <c r="M504" s="185">
        <v>314000</v>
      </c>
      <c r="N504" s="200">
        <f>VLOOKUP(B504,[1]Sheet1!$A:$L,9,0)</f>
        <v>9420</v>
      </c>
      <c r="O504" s="187">
        <v>2000</v>
      </c>
      <c r="P504" s="185"/>
      <c r="Q504" s="185">
        <f t="shared" si="23"/>
        <v>2000</v>
      </c>
      <c r="R504" s="185">
        <f>IF(基本信息!$C$4&lt;&gt;"B","",Q504-N504)</f>
        <v>-7420</v>
      </c>
      <c r="S504" s="194">
        <f>IF(基本信息!$C$4&lt;&gt;"B","",IF(N504=0,0,ROUND(R504/ABS(N504),4)))</f>
        <v>-0.7877</v>
      </c>
      <c r="T504" s="195" t="s">
        <v>1196</v>
      </c>
    </row>
    <row r="505" ht="21" customHeight="1" spans="1:20">
      <c r="A505" s="170">
        <f t="shared" si="25"/>
        <v>501</v>
      </c>
      <c r="B505" s="525" t="s">
        <v>1197</v>
      </c>
      <c r="C505" s="171" t="s">
        <v>1198</v>
      </c>
      <c r="D505" s="173" t="s">
        <v>1176</v>
      </c>
      <c r="E505" s="173" t="s">
        <v>1177</v>
      </c>
      <c r="F505" s="237" t="s">
        <v>1178</v>
      </c>
      <c r="G505" s="173" t="s">
        <v>1176</v>
      </c>
      <c r="H505" s="173" t="s">
        <v>1152</v>
      </c>
      <c r="I505" s="174" t="s">
        <v>1133</v>
      </c>
      <c r="J505" s="278">
        <v>1</v>
      </c>
      <c r="K505" s="184">
        <v>37001</v>
      </c>
      <c r="L505" s="184">
        <v>37154</v>
      </c>
      <c r="M505" s="185">
        <v>314000</v>
      </c>
      <c r="N505" s="200">
        <f>VLOOKUP(B505,[1]Sheet1!$A:$L,9,0)</f>
        <v>9420</v>
      </c>
      <c r="O505" s="187">
        <v>2000</v>
      </c>
      <c r="P505" s="185"/>
      <c r="Q505" s="185">
        <f t="shared" si="23"/>
        <v>2000</v>
      </c>
      <c r="R505" s="185">
        <f>IF(基本信息!$C$4&lt;&gt;"B","",Q505-N505)</f>
        <v>-7420</v>
      </c>
      <c r="S505" s="194">
        <f>IF(基本信息!$C$4&lt;&gt;"B","",IF(N505=0,0,ROUND(R505/ABS(N505),4)))</f>
        <v>-0.7877</v>
      </c>
      <c r="T505" s="195" t="s">
        <v>1196</v>
      </c>
    </row>
    <row r="506" ht="21" customHeight="1" spans="1:20">
      <c r="A506" s="170"/>
      <c r="B506" s="171"/>
      <c r="C506" s="172"/>
      <c r="D506" s="173"/>
      <c r="E506" s="174"/>
      <c r="F506" s="279"/>
      <c r="G506" s="174"/>
      <c r="H506" s="173"/>
      <c r="I506" s="173"/>
      <c r="J506" s="183"/>
      <c r="K506" s="184"/>
      <c r="L506" s="184"/>
      <c r="M506" s="185"/>
      <c r="N506" s="186"/>
      <c r="O506" s="187"/>
      <c r="P506" s="185"/>
      <c r="Q506" s="185"/>
      <c r="R506" s="185"/>
      <c r="S506" s="194"/>
      <c r="T506" s="195"/>
    </row>
    <row r="507" ht="21" customHeight="1" spans="1:20">
      <c r="A507" s="170"/>
      <c r="B507" s="171"/>
      <c r="C507" s="172"/>
      <c r="D507" s="173"/>
      <c r="E507" s="174"/>
      <c r="F507" s="279"/>
      <c r="G507" s="174"/>
      <c r="H507" s="173"/>
      <c r="I507" s="173"/>
      <c r="J507" s="183"/>
      <c r="K507" s="184"/>
      <c r="L507" s="184"/>
      <c r="M507" s="185"/>
      <c r="N507" s="186"/>
      <c r="O507" s="187"/>
      <c r="P507" s="185"/>
      <c r="Q507" s="185"/>
      <c r="R507" s="185"/>
      <c r="S507" s="194"/>
      <c r="T507" s="195"/>
    </row>
    <row r="508" ht="21" customHeight="1" spans="1:20">
      <c r="A508" s="170"/>
      <c r="B508" s="171"/>
      <c r="C508" s="172"/>
      <c r="D508" s="173"/>
      <c r="E508" s="174"/>
      <c r="F508" s="279"/>
      <c r="G508" s="174"/>
      <c r="H508" s="173"/>
      <c r="I508" s="173"/>
      <c r="J508" s="183"/>
      <c r="K508" s="184"/>
      <c r="L508" s="184"/>
      <c r="M508" s="185"/>
      <c r="N508" s="186"/>
      <c r="O508" s="187"/>
      <c r="P508" s="185"/>
      <c r="Q508" s="185"/>
      <c r="R508" s="185"/>
      <c r="S508" s="194"/>
      <c r="T508" s="195"/>
    </row>
    <row r="509" ht="21" customHeight="1" spans="1:20">
      <c r="A509" s="170"/>
      <c r="B509" s="171"/>
      <c r="C509" s="172"/>
      <c r="D509" s="173"/>
      <c r="E509" s="174"/>
      <c r="F509" s="279"/>
      <c r="G509" s="174"/>
      <c r="H509" s="173"/>
      <c r="I509" s="173"/>
      <c r="J509" s="183"/>
      <c r="K509" s="184"/>
      <c r="L509" s="184"/>
      <c r="M509" s="185"/>
      <c r="N509" s="186"/>
      <c r="O509" s="187"/>
      <c r="P509" s="185"/>
      <c r="Q509" s="185"/>
      <c r="R509" s="185"/>
      <c r="S509" s="194"/>
      <c r="T509" s="195"/>
    </row>
    <row r="510" ht="21" customHeight="1" spans="1:20">
      <c r="A510" s="201"/>
      <c r="B510" s="202"/>
      <c r="C510" s="202" t="s">
        <v>280</v>
      </c>
      <c r="D510" s="203"/>
      <c r="E510" s="204"/>
      <c r="F510" s="283"/>
      <c r="G510" s="204"/>
      <c r="H510" s="203"/>
      <c r="I510" s="203"/>
      <c r="J510" s="203"/>
      <c r="K510" s="203"/>
      <c r="L510" s="203"/>
      <c r="M510" s="185">
        <f>ROUND(SUM(M5:M509),2)</f>
        <v>17319766.28</v>
      </c>
      <c r="N510" s="186">
        <f>ROUND(SUM(N5:N509),2)</f>
        <v>561455.78</v>
      </c>
      <c r="O510" s="187"/>
      <c r="P510" s="185"/>
      <c r="Q510" s="185">
        <f>IF(基本信息!$C$4&lt;&gt;"B","",ROUND(SUM(Q5:Q509),2))</f>
        <v>2147713</v>
      </c>
      <c r="R510" s="185">
        <f>IF(基本信息!$C$4&lt;&gt;"B","",ROUND(SUM(R5:R509),2))</f>
        <v>1586257.22</v>
      </c>
      <c r="S510" s="194">
        <f>IF(基本信息!$C$4&lt;&gt;"B","",IF(N510=0,0,ROUND(R510/ABS(N510),4)))</f>
        <v>2.8253</v>
      </c>
      <c r="T510" s="217"/>
    </row>
    <row r="511" ht="21" customHeight="1" spans="1:20">
      <c r="A511" s="205"/>
      <c r="B511" s="202"/>
      <c r="C511" s="202" t="s">
        <v>369</v>
      </c>
      <c r="D511" s="203"/>
      <c r="E511" s="204"/>
      <c r="F511" s="283"/>
      <c r="G511" s="204"/>
      <c r="H511" s="203"/>
      <c r="I511" s="203"/>
      <c r="J511" s="203"/>
      <c r="K511" s="203"/>
      <c r="L511" s="203"/>
      <c r="M511" s="185"/>
      <c r="N511" s="186"/>
      <c r="O511" s="187"/>
      <c r="P511" s="185"/>
      <c r="Q511" s="185"/>
      <c r="R511" s="185"/>
      <c r="S511" s="194"/>
      <c r="T511" s="219"/>
    </row>
    <row r="512" ht="21" customHeight="1" spans="1:20">
      <c r="A512" s="206"/>
      <c r="B512" s="207"/>
      <c r="C512" s="208" t="s">
        <v>280</v>
      </c>
      <c r="D512" s="209"/>
      <c r="E512" s="210"/>
      <c r="F512" s="284"/>
      <c r="G512" s="210"/>
      <c r="H512" s="209"/>
      <c r="I512" s="209"/>
      <c r="J512" s="209"/>
      <c r="K512" s="209"/>
      <c r="L512" s="209"/>
      <c r="M512" s="214">
        <f>M510-M511</f>
        <v>17319766.28</v>
      </c>
      <c r="N512" s="215">
        <f>N510-N511</f>
        <v>561455.78</v>
      </c>
      <c r="O512" s="216"/>
      <c r="P512" s="214"/>
      <c r="Q512" s="214">
        <f>IF(基本信息!$C$4&lt;&gt;"B","",Q510-Q511)</f>
        <v>2147713</v>
      </c>
      <c r="R512" s="214">
        <f>IF(基本信息!$C$4&lt;&gt;"B","",R510-R511)</f>
        <v>1586257.22</v>
      </c>
      <c r="S512" s="220">
        <f>IF(基本信息!$C$4&lt;&gt;"B","",IF(N512=0,0,ROUND(R512/ABS(N512),4)))</f>
        <v>2.8253</v>
      </c>
      <c r="T512" s="221"/>
    </row>
    <row r="513" spans="1:20">
      <c r="A513" s="211"/>
      <c r="B513" s="211"/>
      <c r="C513" s="211"/>
      <c r="D513" s="211"/>
      <c r="E513" s="212"/>
      <c r="F513" s="286"/>
      <c r="G513" s="212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</row>
    <row r="514" spans="1:21">
      <c r="A514" s="213" t="str">
        <f>"被评估企业填表人："&amp;基本信息!$C$13</f>
        <v>被评估企业填表人：王向春</v>
      </c>
      <c r="B514" s="211"/>
      <c r="C514" s="211"/>
      <c r="D514" s="211"/>
      <c r="E514" s="212"/>
      <c r="F514" s="286"/>
      <c r="G514" s="212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24" t="str">
        <f>IF(基本信息!$C$4="B","评估人员:"&amp;基本信息!$C60,"")</f>
        <v>评估人员:姚建军、王代军</v>
      </c>
      <c r="U514" s="225"/>
    </row>
    <row r="515" spans="1:20">
      <c r="A515" s="213" t="str">
        <f>"填表日期："&amp;基本信息!$C$14</f>
        <v>填表日期：2026年2月10日</v>
      </c>
      <c r="B515" s="211"/>
      <c r="C515" s="211"/>
      <c r="D515" s="211"/>
      <c r="E515" s="212"/>
      <c r="F515" s="286"/>
      <c r="G515" s="212"/>
      <c r="H515" s="211"/>
      <c r="I515" s="211"/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</row>
    <row r="519" spans="17:18">
      <c r="Q519" s="152">
        <v>2147713</v>
      </c>
      <c r="R519" s="152">
        <v>1586257.22</v>
      </c>
    </row>
    <row r="521" spans="17:17">
      <c r="Q521" s="152">
        <f>Q519-Q512</f>
        <v>0</v>
      </c>
    </row>
  </sheetData>
  <autoFilter ref="A4:W505">
    <extLst/>
  </autoFilter>
  <mergeCells count="16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K4"/>
    <mergeCell ref="L3:L4"/>
    <mergeCell ref="O3:O4"/>
    <mergeCell ref="Q3:Q4"/>
    <mergeCell ref="R3:R4"/>
    <mergeCell ref="S3:S4"/>
    <mergeCell ref="T3:T4"/>
  </mergeCells>
  <printOptions horizontalCentered="1"/>
  <pageMargins left="0.314583333333333" right="0.314583333333333" top="0.944444444444444" bottom="0.236111111111111" header="0.314583333333333" footer="0.314583333333333"/>
  <pageSetup paperSize="9" scale="67" fitToHeight="0" orientation="landscape" horizontalDpi="600"/>
  <headerFooter/>
  <colBreaks count="1" manualBreakCount="1">
    <brk id="20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view="pageBreakPreview" zoomScaleNormal="100" topLeftCell="A5" workbookViewId="0">
      <selection activeCell="B18" sqref="B18:B21"/>
    </sheetView>
  </sheetViews>
  <sheetFormatPr defaultColWidth="8.66666666666667" defaultRowHeight="14.1" outlineLevelCol="7"/>
  <cols>
    <col min="1" max="2" width="8.66666666666667" style="152"/>
    <col min="3" max="6" width="15.0833333333333" style="152" customWidth="1"/>
    <col min="7" max="7" width="25.75" style="152" customWidth="1"/>
    <col min="8" max="16384" width="8.66666666666667" style="152"/>
  </cols>
  <sheetData>
    <row r="1" ht="41" customHeight="1" spans="2:7">
      <c r="B1" s="267" t="s">
        <v>1199</v>
      </c>
      <c r="C1" s="268"/>
      <c r="D1" s="268"/>
      <c r="E1" s="268"/>
      <c r="F1" s="268"/>
      <c r="G1" s="269"/>
    </row>
    <row r="2" ht="36" customHeight="1" spans="2:7">
      <c r="B2" s="270" t="s">
        <v>1200</v>
      </c>
      <c r="C2" s="270" t="s">
        <v>1201</v>
      </c>
      <c r="D2" s="270" t="s">
        <v>1202</v>
      </c>
      <c r="E2" s="270" t="s">
        <v>317</v>
      </c>
      <c r="F2" s="270" t="s">
        <v>319</v>
      </c>
      <c r="G2" s="270" t="s">
        <v>285</v>
      </c>
    </row>
    <row r="3" ht="36" customHeight="1" spans="1:7">
      <c r="A3" s="152">
        <v>1</v>
      </c>
      <c r="B3" s="270" t="s">
        <v>535</v>
      </c>
      <c r="C3" s="270" t="s">
        <v>1203</v>
      </c>
      <c r="D3" s="270" t="s">
        <v>735</v>
      </c>
      <c r="E3" s="270" t="s">
        <v>539</v>
      </c>
      <c r="F3" s="270">
        <v>2</v>
      </c>
      <c r="G3" s="270"/>
    </row>
    <row r="4" ht="36" customHeight="1" spans="1:7">
      <c r="A4" s="152">
        <v>2</v>
      </c>
      <c r="B4" s="270" t="s">
        <v>535</v>
      </c>
      <c r="C4" s="270" t="s">
        <v>1203</v>
      </c>
      <c r="D4" s="270" t="s">
        <v>701</v>
      </c>
      <c r="E4" s="270" t="s">
        <v>539</v>
      </c>
      <c r="F4" s="270">
        <v>6</v>
      </c>
      <c r="G4" s="270"/>
    </row>
    <row r="5" ht="36" customHeight="1" spans="1:7">
      <c r="A5" s="152">
        <v>3</v>
      </c>
      <c r="B5" s="270" t="s">
        <v>535</v>
      </c>
      <c r="C5" s="270" t="s">
        <v>1203</v>
      </c>
      <c r="D5" s="270" t="s">
        <v>537</v>
      </c>
      <c r="E5" s="270" t="s">
        <v>539</v>
      </c>
      <c r="F5" s="270">
        <v>5</v>
      </c>
      <c r="G5" s="270"/>
    </row>
    <row r="6" ht="36" customHeight="1" spans="1:7">
      <c r="A6" s="152">
        <v>4</v>
      </c>
      <c r="B6" s="270" t="s">
        <v>535</v>
      </c>
      <c r="C6" s="270" t="s">
        <v>1204</v>
      </c>
      <c r="D6" s="270" t="s">
        <v>735</v>
      </c>
      <c r="E6" s="270" t="s">
        <v>539</v>
      </c>
      <c r="F6" s="270">
        <v>30</v>
      </c>
      <c r="G6" s="270" t="s">
        <v>1205</v>
      </c>
    </row>
    <row r="7" ht="36" customHeight="1" spans="1:7">
      <c r="A7" s="152">
        <v>5</v>
      </c>
      <c r="B7" s="270" t="s">
        <v>535</v>
      </c>
      <c r="C7" s="270" t="s">
        <v>1204</v>
      </c>
      <c r="D7" s="270" t="s">
        <v>701</v>
      </c>
      <c r="E7" s="270" t="s">
        <v>539</v>
      </c>
      <c r="F7" s="270">
        <v>21</v>
      </c>
      <c r="G7" s="270"/>
    </row>
    <row r="8" ht="36" customHeight="1" spans="1:8">
      <c r="A8" s="152">
        <v>6</v>
      </c>
      <c r="B8" s="270" t="s">
        <v>535</v>
      </c>
      <c r="C8" s="270" t="s">
        <v>1204</v>
      </c>
      <c r="D8" s="270" t="s">
        <v>537</v>
      </c>
      <c r="E8" s="270" t="s">
        <v>539</v>
      </c>
      <c r="F8" s="270">
        <v>147</v>
      </c>
      <c r="G8" s="270" t="s">
        <v>1206</v>
      </c>
      <c r="H8" s="152">
        <f>F8-8</f>
        <v>139</v>
      </c>
    </row>
    <row r="9" ht="36" customHeight="1" spans="1:7">
      <c r="A9" s="152">
        <v>7</v>
      </c>
      <c r="B9" s="270" t="s">
        <v>535</v>
      </c>
      <c r="C9" s="270" t="s">
        <v>702</v>
      </c>
      <c r="D9" s="270" t="s">
        <v>735</v>
      </c>
      <c r="E9" s="270" t="s">
        <v>539</v>
      </c>
      <c r="F9" s="270">
        <v>4</v>
      </c>
      <c r="G9" s="270"/>
    </row>
    <row r="10" ht="36" customHeight="1" spans="1:7">
      <c r="A10" s="152">
        <v>8</v>
      </c>
      <c r="B10" s="270" t="s">
        <v>535</v>
      </c>
      <c r="C10" s="270" t="s">
        <v>702</v>
      </c>
      <c r="D10" s="270" t="s">
        <v>701</v>
      </c>
      <c r="E10" s="270" t="s">
        <v>539</v>
      </c>
      <c r="F10" s="270">
        <v>6</v>
      </c>
      <c r="G10" s="270"/>
    </row>
    <row r="11" ht="36" customHeight="1" spans="1:7">
      <c r="A11" s="152">
        <v>9</v>
      </c>
      <c r="B11" s="270" t="s">
        <v>535</v>
      </c>
      <c r="C11" s="270" t="s">
        <v>801</v>
      </c>
      <c r="D11" s="270" t="s">
        <v>735</v>
      </c>
      <c r="E11" s="270" t="s">
        <v>539</v>
      </c>
      <c r="F11" s="270">
        <v>3</v>
      </c>
      <c r="G11" s="270"/>
    </row>
    <row r="12" ht="36" customHeight="1" spans="1:8">
      <c r="A12" s="152">
        <v>10</v>
      </c>
      <c r="B12" s="270" t="s">
        <v>535</v>
      </c>
      <c r="C12" s="270" t="s">
        <v>425</v>
      </c>
      <c r="D12" s="270" t="s">
        <v>537</v>
      </c>
      <c r="E12" s="270" t="s">
        <v>539</v>
      </c>
      <c r="F12" s="270">
        <v>127</v>
      </c>
      <c r="G12" s="270" t="s">
        <v>1207</v>
      </c>
      <c r="H12" s="152">
        <f>F12-3</f>
        <v>124</v>
      </c>
    </row>
    <row r="13" ht="29" customHeight="1" spans="2:7">
      <c r="B13" s="271" t="s">
        <v>280</v>
      </c>
      <c r="C13" s="271"/>
      <c r="D13" s="270"/>
      <c r="E13" s="270"/>
      <c r="F13" s="270">
        <f>SUM(F3:F12)</f>
        <v>351</v>
      </c>
      <c r="G13" s="270"/>
    </row>
    <row r="15" ht="62" customHeight="1" spans="3:6">
      <c r="C15" s="152" t="s">
        <v>1208</v>
      </c>
      <c r="F15" s="152" t="s">
        <v>1209</v>
      </c>
    </row>
  </sheetData>
  <mergeCells count="2">
    <mergeCell ref="B1:G1"/>
    <mergeCell ref="B13:C13"/>
  </mergeCells>
  <pageMargins left="0.75" right="0.75" top="1" bottom="1" header="0.5" footer="0.5"/>
  <pageSetup paperSize="9" scale="89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X518"/>
  <sheetViews>
    <sheetView showGridLines="0" view="pageBreakPreview" zoomScaleNormal="100" workbookViewId="0">
      <selection activeCell="A496" sqref="$A496:$XFD498"/>
    </sheetView>
  </sheetViews>
  <sheetFormatPr defaultColWidth="9" defaultRowHeight="14.1"/>
  <cols>
    <col min="1" max="1" width="5" customWidth="1"/>
    <col min="2" max="2" width="12.25" customWidth="1"/>
    <col min="3" max="3" width="36.25" customWidth="1"/>
    <col min="4" max="4" width="23.6" customWidth="1"/>
    <col min="5" max="5" width="21.6" style="226" customWidth="1"/>
    <col min="6" max="6" width="18.6666666666667" style="226" customWidth="1"/>
    <col min="7" max="7" width="31.6666666666667" customWidth="1"/>
    <col min="8" max="8" width="5.125" customWidth="1"/>
    <col min="9" max="9" width="3.53333333333333" customWidth="1"/>
    <col min="10" max="11" width="7.53333333333333" customWidth="1"/>
    <col min="12" max="12" width="9.8" customWidth="1"/>
    <col min="13" max="13" width="10.8666666666667" customWidth="1"/>
    <col min="14" max="14" width="9.8" customWidth="1"/>
    <col min="15" max="15" width="5.53333333333333" customWidth="1"/>
    <col min="16" max="16" width="9.8" customWidth="1"/>
    <col min="17" max="17" width="8.8" customWidth="1"/>
    <col min="18" max="18" width="7.53333333333333" customWidth="1"/>
    <col min="21" max="21" width="9.53333333333333" customWidth="1"/>
    <col min="22" max="22" width="5.53333333333333" customWidth="1"/>
    <col min="24" max="24" width="5.53333333333333" customWidth="1"/>
  </cols>
  <sheetData>
    <row r="1" ht="20.1" spans="1:19">
      <c r="A1" s="2" t="str">
        <f>目录!$C45</f>
        <v>报废资产评估明细表</v>
      </c>
      <c r="B1" s="3"/>
      <c r="C1" s="3"/>
      <c r="D1" s="3"/>
      <c r="E1" s="227"/>
      <c r="F1" s="22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4" t="str">
        <f>封面!$D$13</f>
        <v>评估基准日:2026年2月10日</v>
      </c>
      <c r="B2" s="3"/>
      <c r="C2" s="3"/>
      <c r="D2" s="3"/>
      <c r="E2" s="227"/>
      <c r="F2" s="22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5"/>
      <c r="B3" s="5"/>
      <c r="C3" s="5"/>
      <c r="D3" s="5"/>
      <c r="E3" s="228"/>
      <c r="F3" s="228"/>
      <c r="G3" s="5"/>
      <c r="H3" s="5"/>
      <c r="I3" s="5"/>
      <c r="J3" s="5"/>
      <c r="K3" s="5"/>
      <c r="L3" s="5"/>
      <c r="M3" s="5"/>
      <c r="N3" s="5"/>
      <c r="O3" s="5"/>
      <c r="P3" s="5"/>
      <c r="Q3" s="36"/>
      <c r="R3" s="36"/>
      <c r="S3" s="36" t="str">
        <f>目录!$E45&amp;目录!$F45</f>
        <v>表4-8-2-4</v>
      </c>
    </row>
    <row r="4" spans="1:19">
      <c r="A4" s="5" t="str">
        <f>'1汇总'!$A$4</f>
        <v>被评估单位:中国电信股份有限公司兰州分公司</v>
      </c>
      <c r="B4" s="5"/>
      <c r="C4" s="5"/>
      <c r="D4" s="5"/>
      <c r="E4" s="228"/>
      <c r="F4" s="22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36" t="s">
        <v>214</v>
      </c>
    </row>
    <row r="5" spans="1:19">
      <c r="A5" s="229" t="s">
        <v>215</v>
      </c>
      <c r="B5" s="230"/>
      <c r="C5" s="230"/>
      <c r="D5" s="230"/>
      <c r="E5" s="231"/>
      <c r="F5" s="231"/>
      <c r="G5" s="230"/>
      <c r="H5" s="230"/>
      <c r="I5" s="230"/>
      <c r="J5" s="230"/>
      <c r="K5" s="230"/>
      <c r="L5" s="230"/>
      <c r="M5" s="241"/>
      <c r="N5" s="242" t="s">
        <v>216</v>
      </c>
      <c r="O5" s="243"/>
      <c r="P5" s="243"/>
      <c r="Q5" s="243"/>
      <c r="R5" s="243"/>
      <c r="S5" s="248"/>
    </row>
    <row r="6" s="1" customFormat="1" ht="12.4" spans="1:24">
      <c r="A6" s="76" t="s">
        <v>346</v>
      </c>
      <c r="B6" s="232" t="s">
        <v>370</v>
      </c>
      <c r="C6" s="232" t="s">
        <v>371</v>
      </c>
      <c r="D6" s="232" t="s">
        <v>372</v>
      </c>
      <c r="E6" s="233" t="s">
        <v>1210</v>
      </c>
      <c r="F6" s="233" t="s">
        <v>1211</v>
      </c>
      <c r="G6" s="232" t="s">
        <v>373</v>
      </c>
      <c r="H6" s="232" t="s">
        <v>374</v>
      </c>
      <c r="I6" s="232" t="s">
        <v>375</v>
      </c>
      <c r="J6" s="232" t="s">
        <v>376</v>
      </c>
      <c r="K6" s="232" t="s">
        <v>377</v>
      </c>
      <c r="L6" s="244" t="s">
        <v>217</v>
      </c>
      <c r="M6" s="245"/>
      <c r="N6" s="79" t="s">
        <v>353</v>
      </c>
      <c r="O6" s="14" t="s">
        <v>354</v>
      </c>
      <c r="P6" s="80" t="s">
        <v>355</v>
      </c>
      <c r="Q6" s="249" t="s">
        <v>378</v>
      </c>
      <c r="R6" s="80" t="s">
        <v>205</v>
      </c>
      <c r="S6" s="250" t="s">
        <v>1212</v>
      </c>
      <c r="U6" s="103" t="s">
        <v>218</v>
      </c>
      <c r="V6" s="103" t="s">
        <v>219</v>
      </c>
      <c r="W6" s="103" t="s">
        <v>218</v>
      </c>
      <c r="X6" s="103" t="s">
        <v>219</v>
      </c>
    </row>
    <row r="7" s="1" customFormat="1" ht="12.4" spans="1:24">
      <c r="A7" s="82"/>
      <c r="B7" s="55"/>
      <c r="C7" s="55"/>
      <c r="D7" s="234"/>
      <c r="E7" s="235"/>
      <c r="F7" s="235"/>
      <c r="G7" s="234"/>
      <c r="H7" s="234"/>
      <c r="I7" s="234"/>
      <c r="J7" s="55"/>
      <c r="K7" s="55"/>
      <c r="L7" s="55" t="s">
        <v>358</v>
      </c>
      <c r="M7" s="246" t="s">
        <v>359</v>
      </c>
      <c r="N7" s="85"/>
      <c r="O7" s="86" t="s">
        <v>360</v>
      </c>
      <c r="P7" s="86"/>
      <c r="Q7" s="86"/>
      <c r="R7" s="86"/>
      <c r="S7" s="251"/>
      <c r="U7" s="104" t="s">
        <v>358</v>
      </c>
      <c r="V7" s="105"/>
      <c r="W7" s="104" t="s">
        <v>359</v>
      </c>
      <c r="X7" s="105"/>
    </row>
    <row r="8" spans="1:24">
      <c r="A8" s="88">
        <v>1</v>
      </c>
      <c r="B8" s="89" t="s">
        <v>384</v>
      </c>
      <c r="C8" s="236" t="s">
        <v>385</v>
      </c>
      <c r="D8" s="237" t="s">
        <v>386</v>
      </c>
      <c r="E8" s="238" t="s">
        <v>387</v>
      </c>
      <c r="F8" s="238" t="s">
        <v>389</v>
      </c>
      <c r="G8" s="239" t="s">
        <v>390</v>
      </c>
      <c r="H8" s="239" t="s">
        <v>391</v>
      </c>
      <c r="I8" s="93" t="s">
        <v>1213</v>
      </c>
      <c r="J8" s="114">
        <v>44183</v>
      </c>
      <c r="K8" s="114">
        <v>44183</v>
      </c>
      <c r="L8" s="247">
        <v>10077.93</v>
      </c>
      <c r="M8" s="122">
        <v>5353.06</v>
      </c>
      <c r="N8" s="20"/>
      <c r="O8" s="21"/>
      <c r="P8" s="21"/>
      <c r="Q8" s="21">
        <f>IF(基本信息!$C$4&lt;&gt;"B","",P8-M8)</f>
        <v>-5353.06</v>
      </c>
      <c r="R8" s="124">
        <f>IF(基本信息!$C$4&lt;&gt;"B","",IF(M8=0,0,ROUND(Q8/ABS(M8),4)))</f>
        <v>-1</v>
      </c>
      <c r="S8" s="252"/>
      <c r="T8" t="s">
        <v>392</v>
      </c>
      <c r="U8" s="253"/>
      <c r="V8" s="107"/>
      <c r="W8" s="253"/>
      <c r="X8" s="107"/>
    </row>
    <row r="9" spans="1:24">
      <c r="A9" s="88">
        <f t="shared" ref="A9:A72" si="0">A8+1</f>
        <v>2</v>
      </c>
      <c r="B9" s="89" t="s">
        <v>393</v>
      </c>
      <c r="C9" s="236" t="s">
        <v>394</v>
      </c>
      <c r="D9" s="237" t="s">
        <v>395</v>
      </c>
      <c r="E9" s="238"/>
      <c r="F9" s="238"/>
      <c r="G9" s="239" t="s">
        <v>397</v>
      </c>
      <c r="H9" s="239" t="s">
        <v>398</v>
      </c>
      <c r="I9" s="93" t="s">
        <v>1213</v>
      </c>
      <c r="J9" s="114">
        <v>42682</v>
      </c>
      <c r="K9" s="114">
        <v>42682</v>
      </c>
      <c r="L9" s="247">
        <v>6604.72</v>
      </c>
      <c r="M9" s="122">
        <v>892.18</v>
      </c>
      <c r="N9" s="20"/>
      <c r="O9" s="21"/>
      <c r="P9" s="21"/>
      <c r="Q9" s="21">
        <f>IF(基本信息!$C$4&lt;&gt;"B","",P9-M9)</f>
        <v>-892.18</v>
      </c>
      <c r="R9" s="124">
        <f>IF(基本信息!$C$4&lt;&gt;"B","",IF(M9=0,0,ROUND(Q9/ABS(M9),4)))</f>
        <v>-1</v>
      </c>
      <c r="S9" s="252"/>
      <c r="T9" t="s">
        <v>392</v>
      </c>
      <c r="U9" s="254"/>
      <c r="V9" s="108"/>
      <c r="W9" s="254"/>
      <c r="X9" s="108"/>
    </row>
    <row r="10" spans="1:24">
      <c r="A10" s="88">
        <f t="shared" si="0"/>
        <v>3</v>
      </c>
      <c r="B10" s="89" t="s">
        <v>399</v>
      </c>
      <c r="C10" s="240" t="s">
        <v>400</v>
      </c>
      <c r="D10" s="237" t="s">
        <v>395</v>
      </c>
      <c r="E10" s="238" t="s">
        <v>400</v>
      </c>
      <c r="F10" s="238" t="s">
        <v>401</v>
      </c>
      <c r="G10" s="239" t="s">
        <v>397</v>
      </c>
      <c r="H10" s="239" t="s">
        <v>398</v>
      </c>
      <c r="I10" s="93" t="s">
        <v>1213</v>
      </c>
      <c r="J10" s="114">
        <v>42721</v>
      </c>
      <c r="K10" s="114">
        <v>42721</v>
      </c>
      <c r="L10" s="247">
        <v>67846.96</v>
      </c>
      <c r="M10" s="122">
        <v>9713.42</v>
      </c>
      <c r="N10" s="20"/>
      <c r="O10" s="21"/>
      <c r="P10" s="21"/>
      <c r="Q10" s="21"/>
      <c r="R10" s="124"/>
      <c r="S10" s="252"/>
      <c r="T10" t="s">
        <v>392</v>
      </c>
      <c r="U10" s="254"/>
      <c r="V10" s="108"/>
      <c r="W10" s="254"/>
      <c r="X10" s="108"/>
    </row>
    <row r="11" spans="1:24">
      <c r="A11" s="88">
        <f t="shared" si="0"/>
        <v>4</v>
      </c>
      <c r="B11" s="89" t="s">
        <v>402</v>
      </c>
      <c r="C11" s="236" t="s">
        <v>385</v>
      </c>
      <c r="D11" s="237" t="s">
        <v>403</v>
      </c>
      <c r="E11" s="238" t="s">
        <v>404</v>
      </c>
      <c r="F11" s="238" t="s">
        <v>389</v>
      </c>
      <c r="G11" s="239" t="s">
        <v>405</v>
      </c>
      <c r="H11" s="239" t="s">
        <v>391</v>
      </c>
      <c r="I11" s="93" t="s">
        <v>1213</v>
      </c>
      <c r="J11" s="114">
        <v>44516</v>
      </c>
      <c r="K11" s="114">
        <v>44516</v>
      </c>
      <c r="L11" s="247">
        <v>959.84</v>
      </c>
      <c r="M11" s="122">
        <v>595.43</v>
      </c>
      <c r="N11" s="20"/>
      <c r="O11" s="21"/>
      <c r="P11" s="21"/>
      <c r="Q11" s="21"/>
      <c r="R11" s="124"/>
      <c r="S11" s="252"/>
      <c r="T11" t="s">
        <v>392</v>
      </c>
      <c r="U11" s="254"/>
      <c r="V11" s="108"/>
      <c r="W11" s="254"/>
      <c r="X11" s="108"/>
    </row>
    <row r="12" spans="1:24">
      <c r="A12" s="88">
        <f t="shared" si="0"/>
        <v>5</v>
      </c>
      <c r="B12" s="89" t="s">
        <v>406</v>
      </c>
      <c r="C12" s="236" t="s">
        <v>385</v>
      </c>
      <c r="D12" s="237" t="s">
        <v>386</v>
      </c>
      <c r="E12" s="238" t="s">
        <v>387</v>
      </c>
      <c r="F12" s="238" t="s">
        <v>389</v>
      </c>
      <c r="G12" s="239" t="s">
        <v>407</v>
      </c>
      <c r="H12" s="239" t="s">
        <v>391</v>
      </c>
      <c r="I12" s="93" t="s">
        <v>1213</v>
      </c>
      <c r="J12" s="114">
        <v>44516</v>
      </c>
      <c r="K12" s="114">
        <v>44516</v>
      </c>
      <c r="L12" s="247">
        <v>3470.64</v>
      </c>
      <c r="M12" s="122">
        <v>2152.29</v>
      </c>
      <c r="N12" s="20"/>
      <c r="O12" s="21"/>
      <c r="P12" s="21"/>
      <c r="Q12" s="21"/>
      <c r="R12" s="124"/>
      <c r="S12" s="252"/>
      <c r="T12" t="s">
        <v>392</v>
      </c>
      <c r="U12" s="254"/>
      <c r="V12" s="108"/>
      <c r="W12" s="254"/>
      <c r="X12" s="108"/>
    </row>
    <row r="13" spans="1:24">
      <c r="A13" s="88">
        <f t="shared" si="0"/>
        <v>6</v>
      </c>
      <c r="B13" s="89" t="s">
        <v>408</v>
      </c>
      <c r="C13" s="236" t="s">
        <v>385</v>
      </c>
      <c r="D13" s="237" t="s">
        <v>409</v>
      </c>
      <c r="E13" s="238" t="s">
        <v>404</v>
      </c>
      <c r="F13" s="238" t="s">
        <v>389</v>
      </c>
      <c r="G13" s="239" t="s">
        <v>410</v>
      </c>
      <c r="H13" s="239" t="s">
        <v>391</v>
      </c>
      <c r="I13" s="93" t="s">
        <v>1213</v>
      </c>
      <c r="J13" s="114">
        <v>44516</v>
      </c>
      <c r="K13" s="114">
        <v>44516</v>
      </c>
      <c r="L13" s="247">
        <v>3470.64</v>
      </c>
      <c r="M13" s="122">
        <v>2152.29</v>
      </c>
      <c r="N13" s="20"/>
      <c r="O13" s="21"/>
      <c r="P13" s="21"/>
      <c r="Q13" s="21"/>
      <c r="R13" s="124"/>
      <c r="S13" s="252"/>
      <c r="T13" t="s">
        <v>392</v>
      </c>
      <c r="U13" s="254"/>
      <c r="V13" s="108"/>
      <c r="W13" s="254"/>
      <c r="X13" s="108"/>
    </row>
    <row r="14" spans="1:24">
      <c r="A14" s="88">
        <f t="shared" si="0"/>
        <v>7</v>
      </c>
      <c r="B14" s="89" t="s">
        <v>411</v>
      </c>
      <c r="C14" s="236" t="s">
        <v>412</v>
      </c>
      <c r="D14" s="237" t="s">
        <v>413</v>
      </c>
      <c r="E14" s="238" t="s">
        <v>414</v>
      </c>
      <c r="F14" s="238" t="s">
        <v>415</v>
      </c>
      <c r="G14" s="239" t="s">
        <v>416</v>
      </c>
      <c r="H14" s="239" t="s">
        <v>398</v>
      </c>
      <c r="I14" s="93" t="s">
        <v>1213</v>
      </c>
      <c r="J14" s="114">
        <v>42302</v>
      </c>
      <c r="K14" s="114">
        <v>42302</v>
      </c>
      <c r="L14" s="247">
        <v>7844.06</v>
      </c>
      <c r="M14" s="122">
        <v>235.32</v>
      </c>
      <c r="N14" s="20"/>
      <c r="O14" s="21"/>
      <c r="P14" s="21"/>
      <c r="Q14" s="21"/>
      <c r="R14" s="124"/>
      <c r="S14" s="252"/>
      <c r="T14" t="s">
        <v>392</v>
      </c>
      <c r="U14" s="254"/>
      <c r="V14" s="108"/>
      <c r="W14" s="254"/>
      <c r="X14" s="108"/>
    </row>
    <row r="15" spans="1:24">
      <c r="A15" s="88">
        <f t="shared" si="0"/>
        <v>8</v>
      </c>
      <c r="B15" s="89" t="s">
        <v>417</v>
      </c>
      <c r="C15" s="240" t="s">
        <v>400</v>
      </c>
      <c r="D15" s="237" t="s">
        <v>413</v>
      </c>
      <c r="E15" s="238" t="s">
        <v>400</v>
      </c>
      <c r="F15" s="238" t="s">
        <v>401</v>
      </c>
      <c r="G15" s="239" t="s">
        <v>416</v>
      </c>
      <c r="H15" s="239" t="s">
        <v>398</v>
      </c>
      <c r="I15" s="93" t="s">
        <v>1213</v>
      </c>
      <c r="J15" s="114">
        <v>41975</v>
      </c>
      <c r="K15" s="114">
        <v>41975</v>
      </c>
      <c r="L15" s="247">
        <v>9862.97</v>
      </c>
      <c r="M15" s="122">
        <v>295.89</v>
      </c>
      <c r="N15" s="20"/>
      <c r="O15" s="21"/>
      <c r="P15" s="21"/>
      <c r="Q15" s="21"/>
      <c r="R15" s="124"/>
      <c r="S15" s="252"/>
      <c r="T15" t="s">
        <v>392</v>
      </c>
      <c r="U15" s="254"/>
      <c r="V15" s="108"/>
      <c r="W15" s="254"/>
      <c r="X15" s="108"/>
    </row>
    <row r="16" spans="1:24">
      <c r="A16" s="88">
        <f t="shared" si="0"/>
        <v>9</v>
      </c>
      <c r="B16" s="89" t="s">
        <v>418</v>
      </c>
      <c r="C16" s="240" t="s">
        <v>419</v>
      </c>
      <c r="D16" s="237" t="s">
        <v>420</v>
      </c>
      <c r="E16" s="238" t="s">
        <v>400</v>
      </c>
      <c r="F16" s="238" t="s">
        <v>401</v>
      </c>
      <c r="G16" s="239" t="s">
        <v>422</v>
      </c>
      <c r="H16" s="239" t="s">
        <v>398</v>
      </c>
      <c r="I16" s="93" t="s">
        <v>1213</v>
      </c>
      <c r="J16" s="114">
        <v>36099</v>
      </c>
      <c r="K16" s="114">
        <v>36099</v>
      </c>
      <c r="L16" s="247">
        <v>13570</v>
      </c>
      <c r="M16" s="122">
        <v>0</v>
      </c>
      <c r="N16" s="20"/>
      <c r="O16" s="21"/>
      <c r="P16" s="21"/>
      <c r="Q16" s="21"/>
      <c r="R16" s="124"/>
      <c r="S16" s="252"/>
      <c r="T16" t="s">
        <v>392</v>
      </c>
      <c r="U16" s="254"/>
      <c r="V16" s="108"/>
      <c r="W16" s="254"/>
      <c r="X16" s="108"/>
    </row>
    <row r="17" spans="1:24">
      <c r="A17" s="88">
        <f t="shared" si="0"/>
        <v>10</v>
      </c>
      <c r="B17" s="89" t="s">
        <v>423</v>
      </c>
      <c r="C17" s="236" t="s">
        <v>400</v>
      </c>
      <c r="D17" s="237" t="s">
        <v>424</v>
      </c>
      <c r="E17" s="238"/>
      <c r="F17" s="238"/>
      <c r="G17" s="239" t="s">
        <v>425</v>
      </c>
      <c r="H17" s="239" t="s">
        <v>398</v>
      </c>
      <c r="I17" s="93" t="s">
        <v>1214</v>
      </c>
      <c r="J17" s="114">
        <v>37710</v>
      </c>
      <c r="K17" s="114">
        <v>37710</v>
      </c>
      <c r="L17" s="247">
        <v>2383.46</v>
      </c>
      <c r="M17" s="122">
        <v>0</v>
      </c>
      <c r="N17" s="20"/>
      <c r="O17" s="21"/>
      <c r="P17" s="21"/>
      <c r="Q17" s="21"/>
      <c r="R17" s="124"/>
      <c r="S17" s="252"/>
      <c r="T17" t="s">
        <v>392</v>
      </c>
      <c r="U17" s="254"/>
      <c r="V17" s="108"/>
      <c r="W17" s="254"/>
      <c r="X17" s="108"/>
    </row>
    <row r="18" spans="1:24">
      <c r="A18" s="88">
        <f t="shared" si="0"/>
        <v>11</v>
      </c>
      <c r="B18" s="89" t="s">
        <v>426</v>
      </c>
      <c r="C18" s="236" t="s">
        <v>400</v>
      </c>
      <c r="D18" s="237" t="s">
        <v>424</v>
      </c>
      <c r="E18" s="238"/>
      <c r="F18" s="238"/>
      <c r="G18" s="239" t="s">
        <v>425</v>
      </c>
      <c r="H18" s="239" t="s">
        <v>398</v>
      </c>
      <c r="I18" s="93" t="s">
        <v>1214</v>
      </c>
      <c r="J18" s="114">
        <v>37710</v>
      </c>
      <c r="K18" s="114">
        <v>37710</v>
      </c>
      <c r="L18" s="247">
        <v>2383.46</v>
      </c>
      <c r="M18" s="122">
        <v>0</v>
      </c>
      <c r="N18" s="20"/>
      <c r="O18" s="21"/>
      <c r="P18" s="21"/>
      <c r="Q18" s="21"/>
      <c r="R18" s="124"/>
      <c r="S18" s="252"/>
      <c r="T18" t="s">
        <v>392</v>
      </c>
      <c r="U18" s="254"/>
      <c r="V18" s="108"/>
      <c r="W18" s="254"/>
      <c r="X18" s="108"/>
    </row>
    <row r="19" spans="1:24">
      <c r="A19" s="88">
        <f t="shared" si="0"/>
        <v>12</v>
      </c>
      <c r="B19" s="89" t="s">
        <v>427</v>
      </c>
      <c r="C19" s="236" t="s">
        <v>400</v>
      </c>
      <c r="D19" s="237" t="s">
        <v>424</v>
      </c>
      <c r="E19" s="238"/>
      <c r="F19" s="238"/>
      <c r="G19" s="239" t="s">
        <v>425</v>
      </c>
      <c r="H19" s="239" t="s">
        <v>398</v>
      </c>
      <c r="I19" s="93" t="s">
        <v>1214</v>
      </c>
      <c r="J19" s="114">
        <v>37710</v>
      </c>
      <c r="K19" s="114">
        <v>37710</v>
      </c>
      <c r="L19" s="247">
        <v>2383.46</v>
      </c>
      <c r="M19" s="122">
        <v>0</v>
      </c>
      <c r="N19" s="20"/>
      <c r="O19" s="21"/>
      <c r="P19" s="21"/>
      <c r="Q19" s="21"/>
      <c r="R19" s="124"/>
      <c r="S19" s="252"/>
      <c r="T19" t="s">
        <v>392</v>
      </c>
      <c r="U19" s="254"/>
      <c r="V19" s="108"/>
      <c r="W19" s="254"/>
      <c r="X19" s="108"/>
    </row>
    <row r="20" spans="1:24">
      <c r="A20" s="88">
        <f t="shared" si="0"/>
        <v>13</v>
      </c>
      <c r="B20" s="89" t="s">
        <v>428</v>
      </c>
      <c r="C20" s="236" t="s">
        <v>400</v>
      </c>
      <c r="D20" s="237" t="s">
        <v>424</v>
      </c>
      <c r="E20" s="238"/>
      <c r="F20" s="238"/>
      <c r="G20" s="239" t="s">
        <v>425</v>
      </c>
      <c r="H20" s="239" t="s">
        <v>398</v>
      </c>
      <c r="I20" s="93" t="s">
        <v>1214</v>
      </c>
      <c r="J20" s="114">
        <v>37710</v>
      </c>
      <c r="K20" s="114">
        <v>37710</v>
      </c>
      <c r="L20" s="247">
        <v>2383.46</v>
      </c>
      <c r="M20" s="122">
        <v>0</v>
      </c>
      <c r="N20" s="20"/>
      <c r="O20" s="21"/>
      <c r="P20" s="21"/>
      <c r="Q20" s="21"/>
      <c r="R20" s="124"/>
      <c r="S20" s="252"/>
      <c r="T20" t="s">
        <v>392</v>
      </c>
      <c r="U20" s="254"/>
      <c r="V20" s="108"/>
      <c r="W20" s="254"/>
      <c r="X20" s="108"/>
    </row>
    <row r="21" spans="1:24">
      <c r="A21" s="88">
        <f t="shared" si="0"/>
        <v>14</v>
      </c>
      <c r="B21" s="89" t="s">
        <v>429</v>
      </c>
      <c r="C21" s="236" t="s">
        <v>400</v>
      </c>
      <c r="D21" s="237" t="s">
        <v>424</v>
      </c>
      <c r="E21" s="238"/>
      <c r="F21" s="238"/>
      <c r="G21" s="239" t="s">
        <v>425</v>
      </c>
      <c r="H21" s="239" t="s">
        <v>398</v>
      </c>
      <c r="I21" s="93" t="s">
        <v>1214</v>
      </c>
      <c r="J21" s="114">
        <v>37710</v>
      </c>
      <c r="K21" s="114">
        <v>37710</v>
      </c>
      <c r="L21" s="247">
        <v>2383.46</v>
      </c>
      <c r="M21" s="122">
        <v>0</v>
      </c>
      <c r="N21" s="20"/>
      <c r="O21" s="21"/>
      <c r="P21" s="21"/>
      <c r="Q21" s="21"/>
      <c r="R21" s="124"/>
      <c r="S21" s="252"/>
      <c r="T21" t="s">
        <v>392</v>
      </c>
      <c r="U21" s="254"/>
      <c r="V21" s="108"/>
      <c r="W21" s="254"/>
      <c r="X21" s="108"/>
    </row>
    <row r="22" spans="1:24">
      <c r="A22" s="88">
        <f t="shared" si="0"/>
        <v>15</v>
      </c>
      <c r="B22" s="89" t="s">
        <v>430</v>
      </c>
      <c r="C22" s="236" t="s">
        <v>400</v>
      </c>
      <c r="D22" s="237" t="s">
        <v>424</v>
      </c>
      <c r="E22" s="238" t="s">
        <v>400</v>
      </c>
      <c r="F22" s="238" t="s">
        <v>431</v>
      </c>
      <c r="G22" s="239" t="s">
        <v>425</v>
      </c>
      <c r="H22" s="239" t="s">
        <v>398</v>
      </c>
      <c r="I22" s="93" t="s">
        <v>1214</v>
      </c>
      <c r="J22" s="114">
        <v>37710</v>
      </c>
      <c r="K22" s="114">
        <v>37710</v>
      </c>
      <c r="L22" s="247">
        <v>2383.46</v>
      </c>
      <c r="M22" s="122">
        <v>0</v>
      </c>
      <c r="N22" s="20"/>
      <c r="O22" s="21"/>
      <c r="P22" s="21"/>
      <c r="Q22" s="21"/>
      <c r="R22" s="124"/>
      <c r="S22" s="252"/>
      <c r="T22" t="s">
        <v>392</v>
      </c>
      <c r="U22" s="254"/>
      <c r="V22" s="108"/>
      <c r="W22" s="254"/>
      <c r="X22" s="108"/>
    </row>
    <row r="23" spans="1:24">
      <c r="A23" s="88">
        <f t="shared" si="0"/>
        <v>16</v>
      </c>
      <c r="B23" s="89" t="s">
        <v>432</v>
      </c>
      <c r="C23" s="236" t="s">
        <v>400</v>
      </c>
      <c r="D23" s="237" t="s">
        <v>424</v>
      </c>
      <c r="E23" s="238"/>
      <c r="F23" s="238"/>
      <c r="G23" s="239" t="s">
        <v>425</v>
      </c>
      <c r="H23" s="239" t="s">
        <v>398</v>
      </c>
      <c r="I23" s="93" t="s">
        <v>1214</v>
      </c>
      <c r="J23" s="114">
        <v>37710</v>
      </c>
      <c r="K23" s="114">
        <v>37710</v>
      </c>
      <c r="L23" s="247">
        <v>2383.46</v>
      </c>
      <c r="M23" s="122">
        <v>0</v>
      </c>
      <c r="N23" s="20"/>
      <c r="O23" s="21"/>
      <c r="P23" s="21"/>
      <c r="Q23" s="21"/>
      <c r="R23" s="124"/>
      <c r="S23" s="252"/>
      <c r="T23" t="s">
        <v>392</v>
      </c>
      <c r="U23" s="254"/>
      <c r="V23" s="108"/>
      <c r="W23" s="254"/>
      <c r="X23" s="108"/>
    </row>
    <row r="24" spans="1:24">
      <c r="A24" s="88">
        <f t="shared" si="0"/>
        <v>17</v>
      </c>
      <c r="B24" s="89" t="s">
        <v>433</v>
      </c>
      <c r="C24" s="236" t="s">
        <v>400</v>
      </c>
      <c r="D24" s="237" t="s">
        <v>424</v>
      </c>
      <c r="E24" s="238"/>
      <c r="F24" s="238"/>
      <c r="G24" s="239" t="s">
        <v>425</v>
      </c>
      <c r="H24" s="239" t="s">
        <v>398</v>
      </c>
      <c r="I24" s="93" t="s">
        <v>1214</v>
      </c>
      <c r="J24" s="114">
        <v>37710</v>
      </c>
      <c r="K24" s="114">
        <v>37710</v>
      </c>
      <c r="L24" s="247">
        <v>2383.46</v>
      </c>
      <c r="M24" s="122">
        <v>0</v>
      </c>
      <c r="N24" s="20"/>
      <c r="O24" s="21"/>
      <c r="P24" s="21"/>
      <c r="Q24" s="21"/>
      <c r="R24" s="124"/>
      <c r="S24" s="252"/>
      <c r="T24" t="s">
        <v>392</v>
      </c>
      <c r="U24" s="254"/>
      <c r="V24" s="108"/>
      <c r="W24" s="254"/>
      <c r="X24" s="108"/>
    </row>
    <row r="25" spans="1:24">
      <c r="A25" s="88">
        <f t="shared" si="0"/>
        <v>18</v>
      </c>
      <c r="B25" s="89" t="s">
        <v>434</v>
      </c>
      <c r="C25" s="236" t="s">
        <v>400</v>
      </c>
      <c r="D25" s="237" t="s">
        <v>424</v>
      </c>
      <c r="E25" s="238"/>
      <c r="F25" s="238"/>
      <c r="G25" s="239" t="s">
        <v>425</v>
      </c>
      <c r="H25" s="239" t="s">
        <v>398</v>
      </c>
      <c r="I25" s="93" t="s">
        <v>1214</v>
      </c>
      <c r="J25" s="114">
        <v>37710</v>
      </c>
      <c r="K25" s="114">
        <v>37710</v>
      </c>
      <c r="L25" s="247">
        <v>2383.46</v>
      </c>
      <c r="M25" s="122">
        <v>0</v>
      </c>
      <c r="N25" s="20"/>
      <c r="O25" s="21"/>
      <c r="P25" s="21"/>
      <c r="Q25" s="21"/>
      <c r="R25" s="124"/>
      <c r="S25" s="252"/>
      <c r="T25" t="s">
        <v>392</v>
      </c>
      <c r="U25" s="254"/>
      <c r="V25" s="108"/>
      <c r="W25" s="254"/>
      <c r="X25" s="108"/>
    </row>
    <row r="26" spans="1:24">
      <c r="A26" s="88">
        <f t="shared" si="0"/>
        <v>19</v>
      </c>
      <c r="B26" s="89" t="s">
        <v>435</v>
      </c>
      <c r="C26" s="236" t="s">
        <v>400</v>
      </c>
      <c r="D26" s="237" t="s">
        <v>424</v>
      </c>
      <c r="E26" s="238"/>
      <c r="F26" s="238"/>
      <c r="G26" s="239" t="s">
        <v>425</v>
      </c>
      <c r="H26" s="239" t="s">
        <v>398</v>
      </c>
      <c r="I26" s="93" t="s">
        <v>1214</v>
      </c>
      <c r="J26" s="114">
        <v>37710</v>
      </c>
      <c r="K26" s="114">
        <v>37710</v>
      </c>
      <c r="L26" s="247">
        <v>2383.46</v>
      </c>
      <c r="M26" s="122">
        <v>0</v>
      </c>
      <c r="N26" s="20"/>
      <c r="O26" s="21"/>
      <c r="P26" s="21"/>
      <c r="Q26" s="21"/>
      <c r="R26" s="124"/>
      <c r="S26" s="252"/>
      <c r="T26" t="s">
        <v>392</v>
      </c>
      <c r="U26" s="254"/>
      <c r="V26" s="108"/>
      <c r="W26" s="254"/>
      <c r="X26" s="108"/>
    </row>
    <row r="27" spans="1:24">
      <c r="A27" s="88">
        <f t="shared" si="0"/>
        <v>20</v>
      </c>
      <c r="B27" s="89" t="s">
        <v>436</v>
      </c>
      <c r="C27" s="236" t="s">
        <v>400</v>
      </c>
      <c r="D27" s="237" t="s">
        <v>424</v>
      </c>
      <c r="E27" s="238"/>
      <c r="F27" s="238"/>
      <c r="G27" s="239" t="s">
        <v>425</v>
      </c>
      <c r="H27" s="239" t="s">
        <v>398</v>
      </c>
      <c r="I27" s="93" t="s">
        <v>1214</v>
      </c>
      <c r="J27" s="114">
        <v>37710</v>
      </c>
      <c r="K27" s="114">
        <v>37710</v>
      </c>
      <c r="L27" s="247">
        <v>2383.46</v>
      </c>
      <c r="M27" s="122">
        <v>0</v>
      </c>
      <c r="N27" s="20"/>
      <c r="O27" s="21"/>
      <c r="P27" s="21"/>
      <c r="Q27" s="21"/>
      <c r="R27" s="124"/>
      <c r="S27" s="252"/>
      <c r="T27" t="s">
        <v>392</v>
      </c>
      <c r="U27" s="254"/>
      <c r="V27" s="108"/>
      <c r="W27" s="254"/>
      <c r="X27" s="108"/>
    </row>
    <row r="28" spans="1:24">
      <c r="A28" s="88">
        <f t="shared" si="0"/>
        <v>21</v>
      </c>
      <c r="B28" s="89" t="s">
        <v>437</v>
      </c>
      <c r="C28" s="236" t="s">
        <v>400</v>
      </c>
      <c r="D28" s="237" t="s">
        <v>424</v>
      </c>
      <c r="E28" s="238"/>
      <c r="F28" s="238"/>
      <c r="G28" s="239" t="s">
        <v>425</v>
      </c>
      <c r="H28" s="239" t="s">
        <v>398</v>
      </c>
      <c r="I28" s="93" t="s">
        <v>1214</v>
      </c>
      <c r="J28" s="114">
        <v>37710</v>
      </c>
      <c r="K28" s="114">
        <v>37710</v>
      </c>
      <c r="L28" s="247">
        <v>2383.46</v>
      </c>
      <c r="M28" s="122">
        <v>0</v>
      </c>
      <c r="N28" s="20"/>
      <c r="O28" s="21"/>
      <c r="P28" s="21"/>
      <c r="Q28" s="21"/>
      <c r="R28" s="124"/>
      <c r="S28" s="252"/>
      <c r="T28" t="s">
        <v>392</v>
      </c>
      <c r="U28" s="254"/>
      <c r="V28" s="108"/>
      <c r="W28" s="254"/>
      <c r="X28" s="108"/>
    </row>
    <row r="29" spans="1:24">
      <c r="A29" s="88">
        <f t="shared" si="0"/>
        <v>22</v>
      </c>
      <c r="B29" s="89" t="s">
        <v>438</v>
      </c>
      <c r="C29" s="236" t="s">
        <v>400</v>
      </c>
      <c r="D29" s="237" t="s">
        <v>424</v>
      </c>
      <c r="E29" s="238"/>
      <c r="F29" s="238"/>
      <c r="G29" s="239" t="s">
        <v>425</v>
      </c>
      <c r="H29" s="239" t="s">
        <v>398</v>
      </c>
      <c r="I29" s="93" t="s">
        <v>1214</v>
      </c>
      <c r="J29" s="114">
        <v>37710</v>
      </c>
      <c r="K29" s="114">
        <v>37710</v>
      </c>
      <c r="L29" s="247">
        <v>2383.46</v>
      </c>
      <c r="M29" s="122">
        <v>0</v>
      </c>
      <c r="N29" s="20"/>
      <c r="O29" s="21"/>
      <c r="P29" s="21"/>
      <c r="Q29" s="21"/>
      <c r="R29" s="124"/>
      <c r="S29" s="252"/>
      <c r="T29" t="s">
        <v>392</v>
      </c>
      <c r="U29" s="254"/>
      <c r="V29" s="108"/>
      <c r="W29" s="254"/>
      <c r="X29" s="108"/>
    </row>
    <row r="30" spans="1:24">
      <c r="A30" s="88">
        <f t="shared" si="0"/>
        <v>23</v>
      </c>
      <c r="B30" s="89" t="s">
        <v>439</v>
      </c>
      <c r="C30" s="236" t="s">
        <v>400</v>
      </c>
      <c r="D30" s="237" t="s">
        <v>424</v>
      </c>
      <c r="E30" s="238"/>
      <c r="F30" s="238"/>
      <c r="G30" s="239" t="s">
        <v>425</v>
      </c>
      <c r="H30" s="239" t="s">
        <v>398</v>
      </c>
      <c r="I30" s="93" t="s">
        <v>1214</v>
      </c>
      <c r="J30" s="114">
        <v>37710</v>
      </c>
      <c r="K30" s="114">
        <v>37710</v>
      </c>
      <c r="L30" s="247">
        <v>2383.46</v>
      </c>
      <c r="M30" s="122">
        <v>0</v>
      </c>
      <c r="N30" s="20"/>
      <c r="O30" s="21"/>
      <c r="P30" s="21"/>
      <c r="Q30" s="21"/>
      <c r="R30" s="124"/>
      <c r="S30" s="252"/>
      <c r="T30" t="s">
        <v>392</v>
      </c>
      <c r="U30" s="254"/>
      <c r="V30" s="108"/>
      <c r="W30" s="254"/>
      <c r="X30" s="108"/>
    </row>
    <row r="31" spans="1:24">
      <c r="A31" s="88">
        <f t="shared" si="0"/>
        <v>24</v>
      </c>
      <c r="B31" s="89" t="s">
        <v>440</v>
      </c>
      <c r="C31" s="236" t="s">
        <v>400</v>
      </c>
      <c r="D31" s="237" t="s">
        <v>424</v>
      </c>
      <c r="E31" s="238"/>
      <c r="F31" s="238"/>
      <c r="G31" s="239" t="s">
        <v>425</v>
      </c>
      <c r="H31" s="239" t="s">
        <v>398</v>
      </c>
      <c r="I31" s="93" t="s">
        <v>1214</v>
      </c>
      <c r="J31" s="114">
        <v>37710</v>
      </c>
      <c r="K31" s="114">
        <v>37710</v>
      </c>
      <c r="L31" s="247">
        <v>2383.46</v>
      </c>
      <c r="M31" s="122">
        <v>0</v>
      </c>
      <c r="N31" s="20"/>
      <c r="O31" s="21"/>
      <c r="P31" s="21"/>
      <c r="Q31" s="21"/>
      <c r="R31" s="124"/>
      <c r="S31" s="252"/>
      <c r="T31" t="s">
        <v>392</v>
      </c>
      <c r="U31" s="254"/>
      <c r="V31" s="108"/>
      <c r="W31" s="254"/>
      <c r="X31" s="108"/>
    </row>
    <row r="32" spans="1:24">
      <c r="A32" s="88">
        <f t="shared" si="0"/>
        <v>25</v>
      </c>
      <c r="B32" s="89" t="s">
        <v>441</v>
      </c>
      <c r="C32" s="236" t="s">
        <v>400</v>
      </c>
      <c r="D32" s="237" t="s">
        <v>424</v>
      </c>
      <c r="E32" s="238"/>
      <c r="F32" s="238"/>
      <c r="G32" s="239" t="s">
        <v>425</v>
      </c>
      <c r="H32" s="239" t="s">
        <v>398</v>
      </c>
      <c r="I32" s="93" t="s">
        <v>1214</v>
      </c>
      <c r="J32" s="114">
        <v>37710</v>
      </c>
      <c r="K32" s="114">
        <v>37710</v>
      </c>
      <c r="L32" s="247">
        <v>2383.46</v>
      </c>
      <c r="M32" s="122">
        <v>0</v>
      </c>
      <c r="N32" s="20"/>
      <c r="O32" s="21"/>
      <c r="P32" s="21"/>
      <c r="Q32" s="21"/>
      <c r="R32" s="124"/>
      <c r="S32" s="252"/>
      <c r="T32" t="s">
        <v>392</v>
      </c>
      <c r="U32" s="254"/>
      <c r="V32" s="108"/>
      <c r="W32" s="254"/>
      <c r="X32" s="108"/>
    </row>
    <row r="33" spans="1:24">
      <c r="A33" s="88">
        <f t="shared" si="0"/>
        <v>26</v>
      </c>
      <c r="B33" s="89" t="s">
        <v>442</v>
      </c>
      <c r="C33" s="236" t="s">
        <v>400</v>
      </c>
      <c r="D33" s="237" t="s">
        <v>424</v>
      </c>
      <c r="E33" s="238"/>
      <c r="F33" s="238"/>
      <c r="G33" s="239" t="s">
        <v>425</v>
      </c>
      <c r="H33" s="239" t="s">
        <v>398</v>
      </c>
      <c r="I33" s="93" t="s">
        <v>1214</v>
      </c>
      <c r="J33" s="114">
        <v>37710</v>
      </c>
      <c r="K33" s="114">
        <v>37710</v>
      </c>
      <c r="L33" s="247">
        <v>2383.46</v>
      </c>
      <c r="M33" s="122">
        <v>0</v>
      </c>
      <c r="N33" s="20"/>
      <c r="O33" s="21"/>
      <c r="P33" s="21"/>
      <c r="Q33" s="21"/>
      <c r="R33" s="124"/>
      <c r="S33" s="252"/>
      <c r="T33" t="s">
        <v>392</v>
      </c>
      <c r="U33" s="254"/>
      <c r="V33" s="108"/>
      <c r="W33" s="254"/>
      <c r="X33" s="108"/>
    </row>
    <row r="34" spans="1:24">
      <c r="A34" s="88">
        <f t="shared" si="0"/>
        <v>27</v>
      </c>
      <c r="B34" s="89" t="s">
        <v>443</v>
      </c>
      <c r="C34" s="236" t="s">
        <v>400</v>
      </c>
      <c r="D34" s="237" t="s">
        <v>424</v>
      </c>
      <c r="E34" s="238"/>
      <c r="F34" s="238"/>
      <c r="G34" s="239" t="s">
        <v>425</v>
      </c>
      <c r="H34" s="239" t="s">
        <v>398</v>
      </c>
      <c r="I34" s="93" t="s">
        <v>1214</v>
      </c>
      <c r="J34" s="114">
        <v>37710</v>
      </c>
      <c r="K34" s="114">
        <v>37710</v>
      </c>
      <c r="L34" s="247">
        <v>2383.46</v>
      </c>
      <c r="M34" s="122">
        <v>0</v>
      </c>
      <c r="N34" s="20"/>
      <c r="O34" s="21"/>
      <c r="P34" s="21"/>
      <c r="Q34" s="21"/>
      <c r="R34" s="124"/>
      <c r="S34" s="252"/>
      <c r="T34" t="s">
        <v>392</v>
      </c>
      <c r="U34" s="254"/>
      <c r="V34" s="108"/>
      <c r="W34" s="254"/>
      <c r="X34" s="108"/>
    </row>
    <row r="35" spans="1:24">
      <c r="A35" s="88">
        <f t="shared" si="0"/>
        <v>28</v>
      </c>
      <c r="B35" s="89" t="s">
        <v>444</v>
      </c>
      <c r="C35" s="236" t="s">
        <v>400</v>
      </c>
      <c r="D35" s="237" t="s">
        <v>424</v>
      </c>
      <c r="E35" s="238"/>
      <c r="F35" s="238"/>
      <c r="G35" s="239" t="s">
        <v>425</v>
      </c>
      <c r="H35" s="239" t="s">
        <v>398</v>
      </c>
      <c r="I35" s="93" t="s">
        <v>1214</v>
      </c>
      <c r="J35" s="114">
        <v>37710</v>
      </c>
      <c r="K35" s="114">
        <v>37710</v>
      </c>
      <c r="L35" s="247">
        <v>2383.46</v>
      </c>
      <c r="M35" s="122">
        <v>0</v>
      </c>
      <c r="N35" s="20"/>
      <c r="O35" s="21"/>
      <c r="P35" s="21"/>
      <c r="Q35" s="21"/>
      <c r="R35" s="124"/>
      <c r="S35" s="252"/>
      <c r="T35" t="s">
        <v>392</v>
      </c>
      <c r="U35" s="254"/>
      <c r="V35" s="108"/>
      <c r="W35" s="254"/>
      <c r="X35" s="108"/>
    </row>
    <row r="36" spans="1:24">
      <c r="A36" s="88">
        <f t="shared" si="0"/>
        <v>29</v>
      </c>
      <c r="B36" s="89" t="s">
        <v>445</v>
      </c>
      <c r="C36" s="236" t="s">
        <v>446</v>
      </c>
      <c r="D36" s="237" t="s">
        <v>420</v>
      </c>
      <c r="E36" s="238"/>
      <c r="F36" s="238"/>
      <c r="G36" s="239" t="s">
        <v>425</v>
      </c>
      <c r="H36" s="239" t="s">
        <v>398</v>
      </c>
      <c r="I36" s="93" t="s">
        <v>1213</v>
      </c>
      <c r="J36" s="114">
        <v>37710</v>
      </c>
      <c r="K36" s="114">
        <v>37710</v>
      </c>
      <c r="L36" s="247">
        <v>3143.37</v>
      </c>
      <c r="M36" s="122">
        <v>0</v>
      </c>
      <c r="N36" s="20"/>
      <c r="O36" s="21"/>
      <c r="P36" s="21"/>
      <c r="Q36" s="21"/>
      <c r="R36" s="124"/>
      <c r="S36" s="252"/>
      <c r="T36" t="s">
        <v>392</v>
      </c>
      <c r="U36" s="254"/>
      <c r="V36" s="108"/>
      <c r="W36" s="254"/>
      <c r="X36" s="108"/>
    </row>
    <row r="37" spans="1:24">
      <c r="A37" s="88">
        <f t="shared" si="0"/>
        <v>30</v>
      </c>
      <c r="B37" s="89" t="s">
        <v>448</v>
      </c>
      <c r="C37" s="236" t="s">
        <v>400</v>
      </c>
      <c r="D37" s="237" t="s">
        <v>424</v>
      </c>
      <c r="E37" s="238"/>
      <c r="F37" s="238"/>
      <c r="G37" s="239" t="s">
        <v>425</v>
      </c>
      <c r="H37" s="239" t="s">
        <v>398</v>
      </c>
      <c r="I37" s="93" t="s">
        <v>1214</v>
      </c>
      <c r="J37" s="114">
        <v>37710</v>
      </c>
      <c r="K37" s="114">
        <v>37710</v>
      </c>
      <c r="L37" s="247">
        <v>2383.46</v>
      </c>
      <c r="M37" s="122">
        <v>0</v>
      </c>
      <c r="N37" s="20"/>
      <c r="O37" s="21"/>
      <c r="P37" s="21"/>
      <c r="Q37" s="21"/>
      <c r="R37" s="124"/>
      <c r="S37" s="252"/>
      <c r="T37" t="s">
        <v>392</v>
      </c>
      <c r="U37" s="254"/>
      <c r="V37" s="108"/>
      <c r="W37" s="254"/>
      <c r="X37" s="108"/>
    </row>
    <row r="38" spans="1:24">
      <c r="A38" s="88">
        <f t="shared" si="0"/>
        <v>31</v>
      </c>
      <c r="B38" s="89" t="s">
        <v>449</v>
      </c>
      <c r="C38" s="236" t="s">
        <v>450</v>
      </c>
      <c r="D38" s="237" t="s">
        <v>420</v>
      </c>
      <c r="E38" s="238"/>
      <c r="F38" s="238"/>
      <c r="G38" s="239" t="s">
        <v>425</v>
      </c>
      <c r="H38" s="239" t="s">
        <v>398</v>
      </c>
      <c r="I38" s="93" t="s">
        <v>1213</v>
      </c>
      <c r="J38" s="114">
        <v>37710</v>
      </c>
      <c r="K38" s="114">
        <v>37710</v>
      </c>
      <c r="L38" s="247">
        <v>3143.37</v>
      </c>
      <c r="M38" s="122">
        <v>0</v>
      </c>
      <c r="N38" s="20"/>
      <c r="O38" s="21"/>
      <c r="P38" s="21"/>
      <c r="Q38" s="21"/>
      <c r="R38" s="124"/>
      <c r="S38" s="252"/>
      <c r="T38" t="s">
        <v>392</v>
      </c>
      <c r="U38" s="254"/>
      <c r="V38" s="108"/>
      <c r="W38" s="254"/>
      <c r="X38" s="108"/>
    </row>
    <row r="39" spans="1:24">
      <c r="A39" s="88">
        <f t="shared" si="0"/>
        <v>32</v>
      </c>
      <c r="B39" s="89" t="s">
        <v>451</v>
      </c>
      <c r="C39" s="236" t="s">
        <v>400</v>
      </c>
      <c r="D39" s="237" t="s">
        <v>424</v>
      </c>
      <c r="E39" s="238"/>
      <c r="F39" s="238"/>
      <c r="G39" s="239" t="s">
        <v>425</v>
      </c>
      <c r="H39" s="239" t="s">
        <v>398</v>
      </c>
      <c r="I39" s="93" t="s">
        <v>1214</v>
      </c>
      <c r="J39" s="114">
        <v>37710</v>
      </c>
      <c r="K39" s="114">
        <v>37710</v>
      </c>
      <c r="L39" s="247">
        <v>2383.46</v>
      </c>
      <c r="M39" s="122">
        <v>0</v>
      </c>
      <c r="N39" s="20"/>
      <c r="O39" s="21"/>
      <c r="P39" s="21"/>
      <c r="Q39" s="21"/>
      <c r="R39" s="124"/>
      <c r="S39" s="252"/>
      <c r="T39" t="s">
        <v>392</v>
      </c>
      <c r="U39" s="254"/>
      <c r="V39" s="108"/>
      <c r="W39" s="254"/>
      <c r="X39" s="108"/>
    </row>
    <row r="40" spans="1:24">
      <c r="A40" s="88">
        <f t="shared" si="0"/>
        <v>33</v>
      </c>
      <c r="B40" s="89" t="s">
        <v>452</v>
      </c>
      <c r="C40" s="236" t="s">
        <v>400</v>
      </c>
      <c r="D40" s="237" t="s">
        <v>424</v>
      </c>
      <c r="E40" s="238"/>
      <c r="F40" s="238"/>
      <c r="G40" s="239" t="s">
        <v>425</v>
      </c>
      <c r="H40" s="239" t="s">
        <v>398</v>
      </c>
      <c r="I40" s="93" t="s">
        <v>1214</v>
      </c>
      <c r="J40" s="114">
        <v>37710</v>
      </c>
      <c r="K40" s="114">
        <v>37710</v>
      </c>
      <c r="L40" s="247">
        <v>2383.46</v>
      </c>
      <c r="M40" s="122">
        <v>0</v>
      </c>
      <c r="N40" s="20"/>
      <c r="O40" s="21"/>
      <c r="P40" s="21"/>
      <c r="Q40" s="21"/>
      <c r="R40" s="124"/>
      <c r="S40" s="252"/>
      <c r="T40" t="s">
        <v>392</v>
      </c>
      <c r="U40" s="254"/>
      <c r="V40" s="108"/>
      <c r="W40" s="254"/>
      <c r="X40" s="108"/>
    </row>
    <row r="41" spans="1:24">
      <c r="A41" s="88">
        <f t="shared" si="0"/>
        <v>34</v>
      </c>
      <c r="B41" s="89" t="s">
        <v>453</v>
      </c>
      <c r="C41" s="236" t="s">
        <v>400</v>
      </c>
      <c r="D41" s="237" t="s">
        <v>424</v>
      </c>
      <c r="E41" s="238"/>
      <c r="F41" s="238"/>
      <c r="G41" s="239" t="s">
        <v>425</v>
      </c>
      <c r="H41" s="239" t="s">
        <v>398</v>
      </c>
      <c r="I41" s="93" t="s">
        <v>1214</v>
      </c>
      <c r="J41" s="114">
        <v>37710</v>
      </c>
      <c r="K41" s="114">
        <v>37710</v>
      </c>
      <c r="L41" s="247">
        <v>2383.46</v>
      </c>
      <c r="M41" s="122">
        <v>0</v>
      </c>
      <c r="N41" s="20"/>
      <c r="O41" s="21"/>
      <c r="P41" s="21"/>
      <c r="Q41" s="21"/>
      <c r="R41" s="124"/>
      <c r="S41" s="252"/>
      <c r="T41" t="s">
        <v>392</v>
      </c>
      <c r="U41" s="254"/>
      <c r="V41" s="108"/>
      <c r="W41" s="254"/>
      <c r="X41" s="108"/>
    </row>
    <row r="42" spans="1:24">
      <c r="A42" s="88">
        <f t="shared" si="0"/>
        <v>35</v>
      </c>
      <c r="B42" s="89" t="s">
        <v>454</v>
      </c>
      <c r="C42" s="236" t="s">
        <v>400</v>
      </c>
      <c r="D42" s="237" t="s">
        <v>424</v>
      </c>
      <c r="E42" s="238"/>
      <c r="F42" s="238"/>
      <c r="G42" s="239" t="s">
        <v>425</v>
      </c>
      <c r="H42" s="239" t="s">
        <v>398</v>
      </c>
      <c r="I42" s="93" t="s">
        <v>1214</v>
      </c>
      <c r="J42" s="114">
        <v>37710</v>
      </c>
      <c r="K42" s="114">
        <v>37710</v>
      </c>
      <c r="L42" s="247">
        <v>2383.46</v>
      </c>
      <c r="M42" s="122">
        <v>0</v>
      </c>
      <c r="N42" s="20"/>
      <c r="O42" s="21"/>
      <c r="P42" s="21"/>
      <c r="Q42" s="21"/>
      <c r="R42" s="124"/>
      <c r="S42" s="252"/>
      <c r="T42" t="s">
        <v>392</v>
      </c>
      <c r="U42" s="254"/>
      <c r="V42" s="108"/>
      <c r="W42" s="254"/>
      <c r="X42" s="108"/>
    </row>
    <row r="43" spans="1:24">
      <c r="A43" s="88">
        <f t="shared" si="0"/>
        <v>36</v>
      </c>
      <c r="B43" s="89" t="s">
        <v>455</v>
      </c>
      <c r="C43" s="236" t="s">
        <v>400</v>
      </c>
      <c r="D43" s="237" t="s">
        <v>424</v>
      </c>
      <c r="E43" s="238"/>
      <c r="F43" s="238"/>
      <c r="G43" s="239" t="s">
        <v>425</v>
      </c>
      <c r="H43" s="239" t="s">
        <v>398</v>
      </c>
      <c r="I43" s="93" t="s">
        <v>1214</v>
      </c>
      <c r="J43" s="114">
        <v>37710</v>
      </c>
      <c r="K43" s="114">
        <v>37710</v>
      </c>
      <c r="L43" s="247">
        <v>2383.46</v>
      </c>
      <c r="M43" s="122">
        <v>0</v>
      </c>
      <c r="N43" s="20"/>
      <c r="O43" s="21"/>
      <c r="P43" s="21"/>
      <c r="Q43" s="21"/>
      <c r="R43" s="124"/>
      <c r="S43" s="252"/>
      <c r="T43" t="s">
        <v>392</v>
      </c>
      <c r="U43" s="254"/>
      <c r="V43" s="108"/>
      <c r="W43" s="254"/>
      <c r="X43" s="108"/>
    </row>
    <row r="44" spans="1:24">
      <c r="A44" s="88">
        <f t="shared" si="0"/>
        <v>37</v>
      </c>
      <c r="B44" s="89" t="s">
        <v>456</v>
      </c>
      <c r="C44" s="236" t="s">
        <v>400</v>
      </c>
      <c r="D44" s="237" t="s">
        <v>424</v>
      </c>
      <c r="E44" s="238"/>
      <c r="F44" s="238"/>
      <c r="G44" s="239" t="s">
        <v>425</v>
      </c>
      <c r="H44" s="239" t="s">
        <v>398</v>
      </c>
      <c r="I44" s="93" t="s">
        <v>1214</v>
      </c>
      <c r="J44" s="114">
        <v>37710</v>
      </c>
      <c r="K44" s="114">
        <v>37710</v>
      </c>
      <c r="L44" s="247">
        <v>2383.46</v>
      </c>
      <c r="M44" s="122">
        <v>0</v>
      </c>
      <c r="N44" s="20"/>
      <c r="O44" s="21"/>
      <c r="P44" s="21"/>
      <c r="Q44" s="21"/>
      <c r="R44" s="124"/>
      <c r="S44" s="252"/>
      <c r="T44" t="s">
        <v>392</v>
      </c>
      <c r="U44" s="254"/>
      <c r="V44" s="108"/>
      <c r="W44" s="254"/>
      <c r="X44" s="108"/>
    </row>
    <row r="45" spans="1:24">
      <c r="A45" s="88">
        <f t="shared" si="0"/>
        <v>38</v>
      </c>
      <c r="B45" s="89" t="s">
        <v>457</v>
      </c>
      <c r="C45" s="236" t="s">
        <v>458</v>
      </c>
      <c r="D45" s="237" t="s">
        <v>459</v>
      </c>
      <c r="E45" s="238" t="s">
        <v>460</v>
      </c>
      <c r="F45" s="238" t="s">
        <v>459</v>
      </c>
      <c r="G45" s="239" t="s">
        <v>462</v>
      </c>
      <c r="H45" s="239" t="s">
        <v>463</v>
      </c>
      <c r="I45" s="93" t="s">
        <v>1213</v>
      </c>
      <c r="J45" s="114">
        <v>41958</v>
      </c>
      <c r="K45" s="114">
        <v>41958</v>
      </c>
      <c r="L45" s="247">
        <v>6370.51</v>
      </c>
      <c r="M45" s="122">
        <v>191.12</v>
      </c>
      <c r="N45" s="20"/>
      <c r="O45" s="21"/>
      <c r="P45" s="21"/>
      <c r="Q45" s="21"/>
      <c r="R45" s="124"/>
      <c r="S45" s="252"/>
      <c r="T45" t="s">
        <v>392</v>
      </c>
      <c r="U45" s="254"/>
      <c r="V45" s="108"/>
      <c r="W45" s="254"/>
      <c r="X45" s="108"/>
    </row>
    <row r="46" spans="1:24">
      <c r="A46" s="88">
        <f t="shared" si="0"/>
        <v>39</v>
      </c>
      <c r="B46" s="89" t="s">
        <v>464</v>
      </c>
      <c r="C46" s="236" t="s">
        <v>458</v>
      </c>
      <c r="D46" s="237" t="s">
        <v>465</v>
      </c>
      <c r="E46" s="238" t="s">
        <v>460</v>
      </c>
      <c r="F46" s="238" t="s">
        <v>459</v>
      </c>
      <c r="G46" s="239" t="s">
        <v>462</v>
      </c>
      <c r="H46" s="239" t="s">
        <v>463</v>
      </c>
      <c r="I46" s="93" t="s">
        <v>1213</v>
      </c>
      <c r="J46" s="114">
        <v>41935</v>
      </c>
      <c r="K46" s="114">
        <v>41935</v>
      </c>
      <c r="L46" s="247">
        <v>29762.68</v>
      </c>
      <c r="M46" s="122">
        <v>892.88</v>
      </c>
      <c r="N46" s="20"/>
      <c r="O46" s="21"/>
      <c r="P46" s="21"/>
      <c r="Q46" s="21"/>
      <c r="R46" s="124"/>
      <c r="S46" s="252"/>
      <c r="T46" t="s">
        <v>392</v>
      </c>
      <c r="U46" s="254"/>
      <c r="V46" s="108"/>
      <c r="W46" s="254"/>
      <c r="X46" s="108"/>
    </row>
    <row r="47" spans="1:24">
      <c r="A47" s="88">
        <f t="shared" si="0"/>
        <v>40</v>
      </c>
      <c r="B47" s="89" t="s">
        <v>466</v>
      </c>
      <c r="C47" s="236" t="s">
        <v>400</v>
      </c>
      <c r="D47" s="237" t="s">
        <v>467</v>
      </c>
      <c r="E47" s="238"/>
      <c r="F47" s="238"/>
      <c r="G47" s="239" t="s">
        <v>425</v>
      </c>
      <c r="H47" s="239" t="s">
        <v>398</v>
      </c>
      <c r="I47" s="93" t="s">
        <v>1213</v>
      </c>
      <c r="J47" s="114">
        <v>39063</v>
      </c>
      <c r="K47" s="114">
        <v>39063</v>
      </c>
      <c r="L47" s="247">
        <v>2315.47</v>
      </c>
      <c r="M47" s="122">
        <v>69.46</v>
      </c>
      <c r="N47" s="20"/>
      <c r="O47" s="21"/>
      <c r="P47" s="21"/>
      <c r="Q47" s="21"/>
      <c r="R47" s="124"/>
      <c r="S47" s="252"/>
      <c r="T47" t="s">
        <v>392</v>
      </c>
      <c r="U47" s="254"/>
      <c r="V47" s="108"/>
      <c r="W47" s="254"/>
      <c r="X47" s="108"/>
    </row>
    <row r="48" spans="1:24">
      <c r="A48" s="88">
        <f t="shared" si="0"/>
        <v>41</v>
      </c>
      <c r="B48" s="89" t="s">
        <v>469</v>
      </c>
      <c r="C48" s="240" t="s">
        <v>400</v>
      </c>
      <c r="D48" s="237" t="s">
        <v>413</v>
      </c>
      <c r="E48" s="238" t="s">
        <v>400</v>
      </c>
      <c r="F48" s="238" t="s">
        <v>401</v>
      </c>
      <c r="G48" s="239" t="s">
        <v>416</v>
      </c>
      <c r="H48" s="239" t="s">
        <v>398</v>
      </c>
      <c r="I48" s="93" t="s">
        <v>1213</v>
      </c>
      <c r="J48" s="114">
        <v>41975</v>
      </c>
      <c r="K48" s="114">
        <v>41975</v>
      </c>
      <c r="L48" s="247">
        <v>9862.97</v>
      </c>
      <c r="M48" s="122">
        <v>295.89</v>
      </c>
      <c r="N48" s="20"/>
      <c r="O48" s="21"/>
      <c r="P48" s="21"/>
      <c r="Q48" s="21"/>
      <c r="R48" s="124"/>
      <c r="S48" s="252"/>
      <c r="T48" t="s">
        <v>392</v>
      </c>
      <c r="U48" s="254"/>
      <c r="V48" s="108"/>
      <c r="W48" s="254"/>
      <c r="X48" s="108"/>
    </row>
    <row r="49" spans="1:24">
      <c r="A49" s="88">
        <f t="shared" si="0"/>
        <v>42</v>
      </c>
      <c r="B49" s="89" t="s">
        <v>470</v>
      </c>
      <c r="C49" s="236" t="s">
        <v>400</v>
      </c>
      <c r="D49" s="237" t="s">
        <v>424</v>
      </c>
      <c r="E49" s="238"/>
      <c r="F49" s="238"/>
      <c r="G49" s="239" t="s">
        <v>425</v>
      </c>
      <c r="H49" s="239" t="s">
        <v>398</v>
      </c>
      <c r="I49" s="93" t="s">
        <v>1214</v>
      </c>
      <c r="J49" s="114">
        <v>37710</v>
      </c>
      <c r="K49" s="114">
        <v>37710</v>
      </c>
      <c r="L49" s="247">
        <v>2383.46</v>
      </c>
      <c r="M49" s="122">
        <v>0</v>
      </c>
      <c r="N49" s="20"/>
      <c r="O49" s="21"/>
      <c r="P49" s="21"/>
      <c r="Q49" s="21"/>
      <c r="R49" s="124"/>
      <c r="S49" s="252"/>
      <c r="T49" t="s">
        <v>392</v>
      </c>
      <c r="U49" s="254"/>
      <c r="V49" s="108"/>
      <c r="W49" s="254"/>
      <c r="X49" s="108"/>
    </row>
    <row r="50" spans="1:24">
      <c r="A50" s="88">
        <f t="shared" si="0"/>
        <v>43</v>
      </c>
      <c r="B50" s="89" t="s">
        <v>471</v>
      </c>
      <c r="C50" s="236" t="s">
        <v>400</v>
      </c>
      <c r="D50" s="237" t="s">
        <v>424</v>
      </c>
      <c r="E50" s="238"/>
      <c r="F50" s="238"/>
      <c r="G50" s="239" t="s">
        <v>425</v>
      </c>
      <c r="H50" s="239" t="s">
        <v>398</v>
      </c>
      <c r="I50" s="93" t="s">
        <v>1214</v>
      </c>
      <c r="J50" s="114">
        <v>37710</v>
      </c>
      <c r="K50" s="114">
        <v>37710</v>
      </c>
      <c r="L50" s="247">
        <v>2383.46</v>
      </c>
      <c r="M50" s="122">
        <v>0</v>
      </c>
      <c r="N50" s="20"/>
      <c r="O50" s="21"/>
      <c r="P50" s="21"/>
      <c r="Q50" s="21"/>
      <c r="R50" s="124"/>
      <c r="S50" s="252"/>
      <c r="T50" t="s">
        <v>392</v>
      </c>
      <c r="U50" s="254"/>
      <c r="V50" s="108"/>
      <c r="W50" s="254"/>
      <c r="X50" s="108"/>
    </row>
    <row r="51" spans="1:24">
      <c r="A51" s="88">
        <f t="shared" si="0"/>
        <v>44</v>
      </c>
      <c r="B51" s="89" t="s">
        <v>472</v>
      </c>
      <c r="C51" s="236" t="s">
        <v>400</v>
      </c>
      <c r="D51" s="237" t="s">
        <v>424</v>
      </c>
      <c r="E51" s="238"/>
      <c r="F51" s="238"/>
      <c r="G51" s="239" t="s">
        <v>425</v>
      </c>
      <c r="H51" s="239" t="s">
        <v>398</v>
      </c>
      <c r="I51" s="93" t="s">
        <v>1214</v>
      </c>
      <c r="J51" s="114">
        <v>37710</v>
      </c>
      <c r="K51" s="114">
        <v>37710</v>
      </c>
      <c r="L51" s="247">
        <v>2383.46</v>
      </c>
      <c r="M51" s="122">
        <v>0</v>
      </c>
      <c r="N51" s="20"/>
      <c r="O51" s="21"/>
      <c r="P51" s="21"/>
      <c r="Q51" s="21"/>
      <c r="R51" s="124"/>
      <c r="S51" s="252"/>
      <c r="T51" t="s">
        <v>392</v>
      </c>
      <c r="U51" s="254"/>
      <c r="V51" s="108"/>
      <c r="W51" s="254"/>
      <c r="X51" s="108"/>
    </row>
    <row r="52" spans="1:24">
      <c r="A52" s="88">
        <f t="shared" si="0"/>
        <v>45</v>
      </c>
      <c r="B52" s="89" t="s">
        <v>473</v>
      </c>
      <c r="C52" s="236" t="s">
        <v>400</v>
      </c>
      <c r="D52" s="237" t="s">
        <v>424</v>
      </c>
      <c r="E52" s="238"/>
      <c r="F52" s="238"/>
      <c r="G52" s="239" t="s">
        <v>425</v>
      </c>
      <c r="H52" s="239" t="s">
        <v>398</v>
      </c>
      <c r="I52" s="93" t="s">
        <v>1214</v>
      </c>
      <c r="J52" s="114">
        <v>37710</v>
      </c>
      <c r="K52" s="114">
        <v>37710</v>
      </c>
      <c r="L52" s="247">
        <v>2383.46</v>
      </c>
      <c r="M52" s="122">
        <v>0</v>
      </c>
      <c r="N52" s="20"/>
      <c r="O52" s="21"/>
      <c r="P52" s="21"/>
      <c r="Q52" s="21"/>
      <c r="R52" s="124"/>
      <c r="S52" s="252"/>
      <c r="T52" t="s">
        <v>392</v>
      </c>
      <c r="U52" s="254"/>
      <c r="V52" s="108"/>
      <c r="W52" s="254"/>
      <c r="X52" s="108"/>
    </row>
    <row r="53" spans="1:24">
      <c r="A53" s="88">
        <f t="shared" si="0"/>
        <v>46</v>
      </c>
      <c r="B53" s="89" t="s">
        <v>474</v>
      </c>
      <c r="C53" s="236" t="s">
        <v>400</v>
      </c>
      <c r="D53" s="237" t="s">
        <v>424</v>
      </c>
      <c r="E53" s="238"/>
      <c r="F53" s="238"/>
      <c r="G53" s="239" t="s">
        <v>425</v>
      </c>
      <c r="H53" s="239" t="s">
        <v>398</v>
      </c>
      <c r="I53" s="93" t="s">
        <v>1214</v>
      </c>
      <c r="J53" s="114">
        <v>37710</v>
      </c>
      <c r="K53" s="114">
        <v>37710</v>
      </c>
      <c r="L53" s="247">
        <v>2383.46</v>
      </c>
      <c r="M53" s="122">
        <v>0</v>
      </c>
      <c r="N53" s="20"/>
      <c r="O53" s="21"/>
      <c r="P53" s="21"/>
      <c r="Q53" s="21"/>
      <c r="R53" s="124"/>
      <c r="S53" s="252"/>
      <c r="T53" t="s">
        <v>392</v>
      </c>
      <c r="U53" s="254"/>
      <c r="V53" s="108"/>
      <c r="W53" s="254"/>
      <c r="X53" s="108"/>
    </row>
    <row r="54" spans="1:24">
      <c r="A54" s="88">
        <f t="shared" si="0"/>
        <v>47</v>
      </c>
      <c r="B54" s="89" t="s">
        <v>475</v>
      </c>
      <c r="C54" s="236" t="s">
        <v>400</v>
      </c>
      <c r="D54" s="237" t="s">
        <v>424</v>
      </c>
      <c r="E54" s="238"/>
      <c r="F54" s="238"/>
      <c r="G54" s="239" t="s">
        <v>425</v>
      </c>
      <c r="H54" s="239" t="s">
        <v>398</v>
      </c>
      <c r="I54" s="93" t="s">
        <v>1214</v>
      </c>
      <c r="J54" s="114">
        <v>37710</v>
      </c>
      <c r="K54" s="114">
        <v>37710</v>
      </c>
      <c r="L54" s="247">
        <v>2383.46</v>
      </c>
      <c r="M54" s="122">
        <v>0</v>
      </c>
      <c r="N54" s="20"/>
      <c r="O54" s="21"/>
      <c r="P54" s="21"/>
      <c r="Q54" s="21"/>
      <c r="R54" s="124"/>
      <c r="S54" s="252"/>
      <c r="T54" t="s">
        <v>392</v>
      </c>
      <c r="U54" s="254"/>
      <c r="V54" s="108"/>
      <c r="W54" s="254"/>
      <c r="X54" s="108"/>
    </row>
    <row r="55" spans="1:24">
      <c r="A55" s="88">
        <f t="shared" si="0"/>
        <v>48</v>
      </c>
      <c r="B55" s="89" t="s">
        <v>476</v>
      </c>
      <c r="C55" s="236" t="s">
        <v>400</v>
      </c>
      <c r="D55" s="237" t="s">
        <v>424</v>
      </c>
      <c r="E55" s="238"/>
      <c r="F55" s="238"/>
      <c r="G55" s="239" t="s">
        <v>425</v>
      </c>
      <c r="H55" s="239" t="s">
        <v>398</v>
      </c>
      <c r="I55" s="93" t="s">
        <v>1214</v>
      </c>
      <c r="J55" s="114">
        <v>37710</v>
      </c>
      <c r="K55" s="114">
        <v>37710</v>
      </c>
      <c r="L55" s="247">
        <v>2383.46</v>
      </c>
      <c r="M55" s="122">
        <v>0</v>
      </c>
      <c r="N55" s="20"/>
      <c r="O55" s="21"/>
      <c r="P55" s="21"/>
      <c r="Q55" s="21"/>
      <c r="R55" s="124"/>
      <c r="S55" s="252"/>
      <c r="T55" t="s">
        <v>392</v>
      </c>
      <c r="U55" s="254"/>
      <c r="V55" s="108"/>
      <c r="W55" s="254"/>
      <c r="X55" s="108"/>
    </row>
    <row r="56" spans="1:24">
      <c r="A56" s="88">
        <f t="shared" si="0"/>
        <v>49</v>
      </c>
      <c r="B56" s="89" t="s">
        <v>477</v>
      </c>
      <c r="C56" s="236" t="s">
        <v>400</v>
      </c>
      <c r="D56" s="237" t="s">
        <v>424</v>
      </c>
      <c r="E56" s="238"/>
      <c r="F56" s="238"/>
      <c r="G56" s="239" t="s">
        <v>425</v>
      </c>
      <c r="H56" s="239" t="s">
        <v>398</v>
      </c>
      <c r="I56" s="93" t="s">
        <v>1214</v>
      </c>
      <c r="J56" s="114">
        <v>37710</v>
      </c>
      <c r="K56" s="114">
        <v>37710</v>
      </c>
      <c r="L56" s="247">
        <v>2383.46</v>
      </c>
      <c r="M56" s="122">
        <v>0</v>
      </c>
      <c r="N56" s="20"/>
      <c r="O56" s="21"/>
      <c r="P56" s="21"/>
      <c r="Q56" s="21"/>
      <c r="R56" s="124"/>
      <c r="S56" s="252"/>
      <c r="T56" t="s">
        <v>392</v>
      </c>
      <c r="U56" s="254"/>
      <c r="V56" s="108"/>
      <c r="W56" s="254"/>
      <c r="X56" s="108"/>
    </row>
    <row r="57" spans="1:24">
      <c r="A57" s="88">
        <f t="shared" si="0"/>
        <v>50</v>
      </c>
      <c r="B57" s="89" t="s">
        <v>478</v>
      </c>
      <c r="C57" s="236" t="s">
        <v>400</v>
      </c>
      <c r="D57" s="237" t="s">
        <v>424</v>
      </c>
      <c r="E57" s="238"/>
      <c r="F57" s="238"/>
      <c r="G57" s="239" t="s">
        <v>425</v>
      </c>
      <c r="H57" s="239" t="s">
        <v>398</v>
      </c>
      <c r="I57" s="93" t="s">
        <v>1214</v>
      </c>
      <c r="J57" s="114">
        <v>37710</v>
      </c>
      <c r="K57" s="114">
        <v>37710</v>
      </c>
      <c r="L57" s="247">
        <v>2383.46</v>
      </c>
      <c r="M57" s="122">
        <v>0</v>
      </c>
      <c r="N57" s="20"/>
      <c r="O57" s="21"/>
      <c r="P57" s="21"/>
      <c r="Q57" s="21"/>
      <c r="R57" s="124"/>
      <c r="S57" s="252"/>
      <c r="T57" t="s">
        <v>392</v>
      </c>
      <c r="U57" s="254"/>
      <c r="V57" s="108"/>
      <c r="W57" s="254"/>
      <c r="X57" s="108"/>
    </row>
    <row r="58" spans="1:24">
      <c r="A58" s="88">
        <f t="shared" si="0"/>
        <v>51</v>
      </c>
      <c r="B58" s="89" t="s">
        <v>479</v>
      </c>
      <c r="C58" s="236" t="s">
        <v>400</v>
      </c>
      <c r="D58" s="237" t="s">
        <v>424</v>
      </c>
      <c r="E58" s="238"/>
      <c r="F58" s="238"/>
      <c r="G58" s="239" t="s">
        <v>425</v>
      </c>
      <c r="H58" s="239" t="s">
        <v>398</v>
      </c>
      <c r="I58" s="93" t="s">
        <v>1214</v>
      </c>
      <c r="J58" s="114">
        <v>37710</v>
      </c>
      <c r="K58" s="114">
        <v>37710</v>
      </c>
      <c r="L58" s="247">
        <v>2383.46</v>
      </c>
      <c r="M58" s="122">
        <v>0</v>
      </c>
      <c r="N58" s="20"/>
      <c r="O58" s="21"/>
      <c r="P58" s="21"/>
      <c r="Q58" s="21"/>
      <c r="R58" s="124"/>
      <c r="S58" s="252"/>
      <c r="T58" t="s">
        <v>392</v>
      </c>
      <c r="U58" s="254"/>
      <c r="V58" s="108"/>
      <c r="W58" s="254"/>
      <c r="X58" s="108"/>
    </row>
    <row r="59" spans="1:24">
      <c r="A59" s="88">
        <f t="shared" si="0"/>
        <v>52</v>
      </c>
      <c r="B59" s="89" t="s">
        <v>480</v>
      </c>
      <c r="C59" s="236" t="s">
        <v>400</v>
      </c>
      <c r="D59" s="237" t="s">
        <v>424</v>
      </c>
      <c r="E59" s="238"/>
      <c r="F59" s="238"/>
      <c r="G59" s="239" t="s">
        <v>425</v>
      </c>
      <c r="H59" s="239" t="s">
        <v>398</v>
      </c>
      <c r="I59" s="93" t="s">
        <v>1214</v>
      </c>
      <c r="J59" s="114">
        <v>37710</v>
      </c>
      <c r="K59" s="114">
        <v>37710</v>
      </c>
      <c r="L59" s="247">
        <v>2383.46</v>
      </c>
      <c r="M59" s="122">
        <v>0</v>
      </c>
      <c r="N59" s="20"/>
      <c r="O59" s="21"/>
      <c r="P59" s="21"/>
      <c r="Q59" s="21"/>
      <c r="R59" s="124"/>
      <c r="S59" s="252"/>
      <c r="T59" t="s">
        <v>392</v>
      </c>
      <c r="U59" s="254"/>
      <c r="V59" s="108"/>
      <c r="W59" s="254"/>
      <c r="X59" s="108"/>
    </row>
    <row r="60" spans="1:24">
      <c r="A60" s="88">
        <f t="shared" si="0"/>
        <v>53</v>
      </c>
      <c r="B60" s="89" t="s">
        <v>481</v>
      </c>
      <c r="C60" s="236" t="s">
        <v>400</v>
      </c>
      <c r="D60" s="237" t="s">
        <v>424</v>
      </c>
      <c r="E60" s="238"/>
      <c r="F60" s="238"/>
      <c r="G60" s="239" t="s">
        <v>425</v>
      </c>
      <c r="H60" s="239" t="s">
        <v>398</v>
      </c>
      <c r="I60" s="93" t="s">
        <v>1214</v>
      </c>
      <c r="J60" s="114">
        <v>37710</v>
      </c>
      <c r="K60" s="114">
        <v>37710</v>
      </c>
      <c r="L60" s="247">
        <v>2383.46</v>
      </c>
      <c r="M60" s="122">
        <v>0</v>
      </c>
      <c r="N60" s="20"/>
      <c r="O60" s="21"/>
      <c r="P60" s="21"/>
      <c r="Q60" s="21"/>
      <c r="R60" s="124"/>
      <c r="S60" s="252"/>
      <c r="T60" t="s">
        <v>392</v>
      </c>
      <c r="U60" s="254"/>
      <c r="V60" s="108"/>
      <c r="W60" s="254"/>
      <c r="X60" s="108"/>
    </row>
    <row r="61" spans="1:24">
      <c r="A61" s="88">
        <f t="shared" si="0"/>
        <v>54</v>
      </c>
      <c r="B61" s="89" t="s">
        <v>482</v>
      </c>
      <c r="C61" s="236" t="s">
        <v>400</v>
      </c>
      <c r="D61" s="237" t="s">
        <v>424</v>
      </c>
      <c r="E61" s="238"/>
      <c r="F61" s="238"/>
      <c r="G61" s="239" t="s">
        <v>425</v>
      </c>
      <c r="H61" s="239" t="s">
        <v>398</v>
      </c>
      <c r="I61" s="93" t="s">
        <v>1214</v>
      </c>
      <c r="J61" s="114">
        <v>37710</v>
      </c>
      <c r="K61" s="114">
        <v>37710</v>
      </c>
      <c r="L61" s="247">
        <v>2383.46</v>
      </c>
      <c r="M61" s="122">
        <v>0</v>
      </c>
      <c r="N61" s="20"/>
      <c r="O61" s="21"/>
      <c r="P61" s="21"/>
      <c r="Q61" s="21"/>
      <c r="R61" s="124"/>
      <c r="S61" s="252"/>
      <c r="T61" t="s">
        <v>392</v>
      </c>
      <c r="U61" s="254"/>
      <c r="V61" s="108"/>
      <c r="W61" s="254"/>
      <c r="X61" s="108"/>
    </row>
    <row r="62" spans="1:24">
      <c r="A62" s="88">
        <f t="shared" si="0"/>
        <v>55</v>
      </c>
      <c r="B62" s="89" t="s">
        <v>483</v>
      </c>
      <c r="C62" s="236" t="s">
        <v>400</v>
      </c>
      <c r="D62" s="237" t="s">
        <v>424</v>
      </c>
      <c r="E62" s="238"/>
      <c r="F62" s="238"/>
      <c r="G62" s="239" t="s">
        <v>425</v>
      </c>
      <c r="H62" s="239" t="s">
        <v>398</v>
      </c>
      <c r="I62" s="93" t="s">
        <v>1214</v>
      </c>
      <c r="J62" s="114">
        <v>37710</v>
      </c>
      <c r="K62" s="114">
        <v>37710</v>
      </c>
      <c r="L62" s="247">
        <v>2383.46</v>
      </c>
      <c r="M62" s="122">
        <v>0</v>
      </c>
      <c r="N62" s="20"/>
      <c r="O62" s="21"/>
      <c r="P62" s="21"/>
      <c r="Q62" s="21"/>
      <c r="R62" s="124"/>
      <c r="S62" s="252"/>
      <c r="T62" t="s">
        <v>392</v>
      </c>
      <c r="U62" s="254"/>
      <c r="V62" s="108"/>
      <c r="W62" s="254"/>
      <c r="X62" s="108"/>
    </row>
    <row r="63" spans="1:24">
      <c r="A63" s="88">
        <f t="shared" si="0"/>
        <v>56</v>
      </c>
      <c r="B63" s="89" t="s">
        <v>484</v>
      </c>
      <c r="C63" s="236" t="s">
        <v>400</v>
      </c>
      <c r="D63" s="237" t="s">
        <v>424</v>
      </c>
      <c r="E63" s="238"/>
      <c r="F63" s="238"/>
      <c r="G63" s="239" t="s">
        <v>425</v>
      </c>
      <c r="H63" s="239" t="s">
        <v>398</v>
      </c>
      <c r="I63" s="93" t="s">
        <v>1214</v>
      </c>
      <c r="J63" s="114">
        <v>37710</v>
      </c>
      <c r="K63" s="114">
        <v>37710</v>
      </c>
      <c r="L63" s="247">
        <v>2383.46</v>
      </c>
      <c r="M63" s="122">
        <v>0</v>
      </c>
      <c r="N63" s="20"/>
      <c r="O63" s="21"/>
      <c r="P63" s="21"/>
      <c r="Q63" s="21"/>
      <c r="R63" s="124"/>
      <c r="S63" s="252"/>
      <c r="T63" t="s">
        <v>392</v>
      </c>
      <c r="U63" s="254"/>
      <c r="V63" s="108"/>
      <c r="W63" s="254"/>
      <c r="X63" s="108"/>
    </row>
    <row r="64" spans="1:24">
      <c r="A64" s="88">
        <f t="shared" si="0"/>
        <v>57</v>
      </c>
      <c r="B64" s="89" t="s">
        <v>485</v>
      </c>
      <c r="C64" s="236" t="s">
        <v>400</v>
      </c>
      <c r="D64" s="237" t="s">
        <v>424</v>
      </c>
      <c r="E64" s="238"/>
      <c r="F64" s="238"/>
      <c r="G64" s="239" t="s">
        <v>425</v>
      </c>
      <c r="H64" s="239" t="s">
        <v>398</v>
      </c>
      <c r="I64" s="93" t="s">
        <v>1214</v>
      </c>
      <c r="J64" s="114">
        <v>37710</v>
      </c>
      <c r="K64" s="114">
        <v>37710</v>
      </c>
      <c r="L64" s="247">
        <v>2383.46</v>
      </c>
      <c r="M64" s="122">
        <v>0</v>
      </c>
      <c r="N64" s="20"/>
      <c r="O64" s="21"/>
      <c r="P64" s="21"/>
      <c r="Q64" s="21"/>
      <c r="R64" s="124"/>
      <c r="S64" s="252"/>
      <c r="T64" t="s">
        <v>392</v>
      </c>
      <c r="U64" s="254"/>
      <c r="V64" s="108"/>
      <c r="W64" s="254"/>
      <c r="X64" s="108"/>
    </row>
    <row r="65" spans="1:24">
      <c r="A65" s="88">
        <f t="shared" si="0"/>
        <v>58</v>
      </c>
      <c r="B65" s="89" t="s">
        <v>486</v>
      </c>
      <c r="C65" s="236" t="s">
        <v>400</v>
      </c>
      <c r="D65" s="237" t="s">
        <v>424</v>
      </c>
      <c r="E65" s="238"/>
      <c r="F65" s="238"/>
      <c r="G65" s="239" t="s">
        <v>425</v>
      </c>
      <c r="H65" s="239" t="s">
        <v>398</v>
      </c>
      <c r="I65" s="93" t="s">
        <v>1214</v>
      </c>
      <c r="J65" s="114">
        <v>37710</v>
      </c>
      <c r="K65" s="114">
        <v>37710</v>
      </c>
      <c r="L65" s="247">
        <v>2383.46</v>
      </c>
      <c r="M65" s="122">
        <v>0</v>
      </c>
      <c r="N65" s="20"/>
      <c r="O65" s="21"/>
      <c r="P65" s="21"/>
      <c r="Q65" s="21"/>
      <c r="R65" s="124"/>
      <c r="S65" s="252"/>
      <c r="T65" t="s">
        <v>392</v>
      </c>
      <c r="U65" s="254"/>
      <c r="V65" s="108"/>
      <c r="W65" s="254"/>
      <c r="X65" s="108"/>
    </row>
    <row r="66" spans="1:24">
      <c r="A66" s="88">
        <f t="shared" si="0"/>
        <v>59</v>
      </c>
      <c r="B66" s="89" t="s">
        <v>487</v>
      </c>
      <c r="C66" s="236" t="s">
        <v>400</v>
      </c>
      <c r="D66" s="237" t="s">
        <v>424</v>
      </c>
      <c r="E66" s="238"/>
      <c r="F66" s="238"/>
      <c r="G66" s="239" t="s">
        <v>425</v>
      </c>
      <c r="H66" s="239" t="s">
        <v>398</v>
      </c>
      <c r="I66" s="93" t="s">
        <v>1214</v>
      </c>
      <c r="J66" s="114">
        <v>37710</v>
      </c>
      <c r="K66" s="114">
        <v>37710</v>
      </c>
      <c r="L66" s="247">
        <v>2383.46</v>
      </c>
      <c r="M66" s="122">
        <v>0</v>
      </c>
      <c r="N66" s="20"/>
      <c r="O66" s="21"/>
      <c r="P66" s="21"/>
      <c r="Q66" s="21"/>
      <c r="R66" s="124"/>
      <c r="S66" s="252"/>
      <c r="T66" t="s">
        <v>392</v>
      </c>
      <c r="U66" s="254"/>
      <c r="V66" s="108"/>
      <c r="W66" s="254"/>
      <c r="X66" s="108"/>
    </row>
    <row r="67" spans="1:24">
      <c r="A67" s="88">
        <f t="shared" si="0"/>
        <v>60</v>
      </c>
      <c r="B67" s="89" t="s">
        <v>488</v>
      </c>
      <c r="C67" s="236" t="s">
        <v>400</v>
      </c>
      <c r="D67" s="237" t="s">
        <v>424</v>
      </c>
      <c r="E67" s="238"/>
      <c r="F67" s="238"/>
      <c r="G67" s="239" t="s">
        <v>425</v>
      </c>
      <c r="H67" s="239" t="s">
        <v>398</v>
      </c>
      <c r="I67" s="93" t="s">
        <v>1214</v>
      </c>
      <c r="J67" s="114">
        <v>37710</v>
      </c>
      <c r="K67" s="114">
        <v>37710</v>
      </c>
      <c r="L67" s="247">
        <v>2383.46</v>
      </c>
      <c r="M67" s="122">
        <v>0</v>
      </c>
      <c r="N67" s="20"/>
      <c r="O67" s="21"/>
      <c r="P67" s="21"/>
      <c r="Q67" s="21"/>
      <c r="R67" s="124"/>
      <c r="S67" s="252"/>
      <c r="T67" t="s">
        <v>392</v>
      </c>
      <c r="U67" s="254"/>
      <c r="V67" s="108"/>
      <c r="W67" s="254"/>
      <c r="X67" s="108"/>
    </row>
    <row r="68" spans="1:24">
      <c r="A68" s="88">
        <f t="shared" si="0"/>
        <v>61</v>
      </c>
      <c r="B68" s="89" t="s">
        <v>489</v>
      </c>
      <c r="C68" s="236" t="s">
        <v>460</v>
      </c>
      <c r="D68" s="237" t="s">
        <v>490</v>
      </c>
      <c r="E68" s="238" t="s">
        <v>460</v>
      </c>
      <c r="F68" s="238" t="s">
        <v>459</v>
      </c>
      <c r="G68" s="239" t="s">
        <v>491</v>
      </c>
      <c r="H68" s="239" t="s">
        <v>398</v>
      </c>
      <c r="I68" s="93" t="s">
        <v>1213</v>
      </c>
      <c r="J68" s="114">
        <v>35884</v>
      </c>
      <c r="K68" s="114">
        <v>35884</v>
      </c>
      <c r="L68" s="247">
        <v>173715</v>
      </c>
      <c r="M68" s="122">
        <v>0</v>
      </c>
      <c r="N68" s="20"/>
      <c r="O68" s="21"/>
      <c r="P68" s="21"/>
      <c r="Q68" s="21"/>
      <c r="R68" s="124"/>
      <c r="S68" s="252"/>
      <c r="T68" t="s">
        <v>392</v>
      </c>
      <c r="U68" s="254"/>
      <c r="V68" s="108"/>
      <c r="W68" s="254"/>
      <c r="X68" s="108"/>
    </row>
    <row r="69" spans="1:24">
      <c r="A69" s="88">
        <f t="shared" si="0"/>
        <v>62</v>
      </c>
      <c r="B69" s="89" t="s">
        <v>492</v>
      </c>
      <c r="C69" s="236" t="s">
        <v>400</v>
      </c>
      <c r="D69" s="237" t="s">
        <v>413</v>
      </c>
      <c r="E69" s="238"/>
      <c r="F69" s="238"/>
      <c r="G69" s="239" t="s">
        <v>416</v>
      </c>
      <c r="H69" s="239" t="s">
        <v>398</v>
      </c>
      <c r="I69" s="93" t="s">
        <v>1213</v>
      </c>
      <c r="J69" s="114">
        <v>41958</v>
      </c>
      <c r="K69" s="114">
        <v>41958</v>
      </c>
      <c r="L69" s="247">
        <v>3073.49</v>
      </c>
      <c r="M69" s="122">
        <v>92.2</v>
      </c>
      <c r="N69" s="20"/>
      <c r="O69" s="21"/>
      <c r="P69" s="21"/>
      <c r="Q69" s="21"/>
      <c r="R69" s="124"/>
      <c r="S69" s="252"/>
      <c r="T69" t="s">
        <v>392</v>
      </c>
      <c r="U69" s="254"/>
      <c r="V69" s="108"/>
      <c r="W69" s="254"/>
      <c r="X69" s="108"/>
    </row>
    <row r="70" spans="1:24">
      <c r="A70" s="88">
        <f t="shared" si="0"/>
        <v>63</v>
      </c>
      <c r="B70" s="89" t="s">
        <v>493</v>
      </c>
      <c r="C70" s="240" t="s">
        <v>400</v>
      </c>
      <c r="D70" s="237" t="s">
        <v>413</v>
      </c>
      <c r="E70" s="238" t="s">
        <v>400</v>
      </c>
      <c r="F70" s="238" t="s">
        <v>401</v>
      </c>
      <c r="G70" s="239" t="s">
        <v>494</v>
      </c>
      <c r="H70" s="239" t="s">
        <v>398</v>
      </c>
      <c r="I70" s="93" t="s">
        <v>1213</v>
      </c>
      <c r="J70" s="114">
        <v>41496</v>
      </c>
      <c r="K70" s="114">
        <v>41496</v>
      </c>
      <c r="L70" s="247">
        <v>15915.52</v>
      </c>
      <c r="M70" s="122">
        <v>477.47</v>
      </c>
      <c r="N70" s="20"/>
      <c r="O70" s="21"/>
      <c r="P70" s="21"/>
      <c r="Q70" s="21"/>
      <c r="R70" s="124"/>
      <c r="S70" s="252"/>
      <c r="T70" t="s">
        <v>392</v>
      </c>
      <c r="U70" s="254"/>
      <c r="V70" s="108"/>
      <c r="W70" s="254"/>
      <c r="X70" s="108"/>
    </row>
    <row r="71" spans="1:24">
      <c r="A71" s="88">
        <f t="shared" si="0"/>
        <v>64</v>
      </c>
      <c r="B71" s="89" t="s">
        <v>495</v>
      </c>
      <c r="C71" s="236" t="s">
        <v>458</v>
      </c>
      <c r="D71" s="237" t="s">
        <v>465</v>
      </c>
      <c r="E71" s="238" t="s">
        <v>460</v>
      </c>
      <c r="F71" s="238" t="s">
        <v>459</v>
      </c>
      <c r="G71" s="239" t="s">
        <v>462</v>
      </c>
      <c r="H71" s="239" t="s">
        <v>497</v>
      </c>
      <c r="I71" s="93" t="s">
        <v>1213</v>
      </c>
      <c r="J71" s="114">
        <v>41603</v>
      </c>
      <c r="K71" s="114">
        <v>41603</v>
      </c>
      <c r="L71" s="247">
        <v>13000.5</v>
      </c>
      <c r="M71" s="122">
        <v>390.02</v>
      </c>
      <c r="N71" s="20"/>
      <c r="O71" s="21"/>
      <c r="P71" s="21"/>
      <c r="Q71" s="21"/>
      <c r="R71" s="124"/>
      <c r="S71" s="252"/>
      <c r="T71" t="s">
        <v>392</v>
      </c>
      <c r="U71" s="254"/>
      <c r="V71" s="108"/>
      <c r="W71" s="254"/>
      <c r="X71" s="108"/>
    </row>
    <row r="72" spans="1:24">
      <c r="A72" s="88">
        <f t="shared" si="0"/>
        <v>65</v>
      </c>
      <c r="B72" s="89" t="s">
        <v>498</v>
      </c>
      <c r="C72" s="236" t="s">
        <v>458</v>
      </c>
      <c r="D72" s="237" t="s">
        <v>465</v>
      </c>
      <c r="E72" s="174" t="s">
        <v>414</v>
      </c>
      <c r="F72" s="174" t="s">
        <v>415</v>
      </c>
      <c r="G72" s="239" t="s">
        <v>462</v>
      </c>
      <c r="H72" s="239" t="s">
        <v>497</v>
      </c>
      <c r="I72" s="93" t="s">
        <v>1213</v>
      </c>
      <c r="J72" s="114">
        <v>41603</v>
      </c>
      <c r="K72" s="114">
        <v>41603</v>
      </c>
      <c r="L72" s="247">
        <v>13000.5</v>
      </c>
      <c r="M72" s="122">
        <v>390.02</v>
      </c>
      <c r="N72" s="20"/>
      <c r="O72" s="21"/>
      <c r="P72" s="21"/>
      <c r="Q72" s="21"/>
      <c r="R72" s="124"/>
      <c r="S72" s="252"/>
      <c r="T72" t="s">
        <v>392</v>
      </c>
      <c r="U72" s="254"/>
      <c r="V72" s="108"/>
      <c r="W72" s="254"/>
      <c r="X72" s="108"/>
    </row>
    <row r="73" spans="1:24">
      <c r="A73" s="88">
        <f t="shared" ref="A73:A136" si="1">A72+1</f>
        <v>66</v>
      </c>
      <c r="B73" s="89" t="s">
        <v>499</v>
      </c>
      <c r="C73" s="240" t="s">
        <v>400</v>
      </c>
      <c r="D73" s="237" t="s">
        <v>500</v>
      </c>
      <c r="E73" s="255" t="s">
        <v>400</v>
      </c>
      <c r="F73" s="238" t="s">
        <v>401</v>
      </c>
      <c r="G73" s="239" t="s">
        <v>425</v>
      </c>
      <c r="H73" s="239" t="s">
        <v>398</v>
      </c>
      <c r="I73" s="93" t="s">
        <v>1213</v>
      </c>
      <c r="J73" s="114">
        <v>39969</v>
      </c>
      <c r="K73" s="114">
        <v>39969</v>
      </c>
      <c r="L73" s="247">
        <v>11936.19</v>
      </c>
      <c r="M73" s="122">
        <v>358.09</v>
      </c>
      <c r="N73" s="20"/>
      <c r="O73" s="21"/>
      <c r="P73" s="21"/>
      <c r="Q73" s="21"/>
      <c r="R73" s="124"/>
      <c r="S73" s="252"/>
      <c r="T73" t="s">
        <v>392</v>
      </c>
      <c r="U73" s="254"/>
      <c r="V73" s="108"/>
      <c r="W73" s="254"/>
      <c r="X73" s="108"/>
    </row>
    <row r="74" spans="1:24">
      <c r="A74" s="88">
        <f t="shared" si="1"/>
        <v>67</v>
      </c>
      <c r="B74" s="89" t="s">
        <v>501</v>
      </c>
      <c r="C74" s="240" t="s">
        <v>400</v>
      </c>
      <c r="D74" s="237" t="s">
        <v>500</v>
      </c>
      <c r="E74" s="255" t="s">
        <v>400</v>
      </c>
      <c r="F74" s="238" t="s">
        <v>401</v>
      </c>
      <c r="G74" s="239" t="s">
        <v>425</v>
      </c>
      <c r="H74" s="239" t="s">
        <v>398</v>
      </c>
      <c r="I74" s="93" t="s">
        <v>1213</v>
      </c>
      <c r="J74" s="114">
        <v>39969</v>
      </c>
      <c r="K74" s="114">
        <v>39969</v>
      </c>
      <c r="L74" s="247">
        <v>11936.19</v>
      </c>
      <c r="M74" s="122">
        <v>358.09</v>
      </c>
      <c r="N74" s="20"/>
      <c r="O74" s="21"/>
      <c r="P74" s="21"/>
      <c r="Q74" s="21"/>
      <c r="R74" s="124"/>
      <c r="S74" s="252"/>
      <c r="T74" t="s">
        <v>392</v>
      </c>
      <c r="U74" s="254"/>
      <c r="V74" s="108"/>
      <c r="W74" s="254"/>
      <c r="X74" s="108"/>
    </row>
    <row r="75" spans="1:24">
      <c r="A75" s="88">
        <f t="shared" si="1"/>
        <v>68</v>
      </c>
      <c r="B75" s="89" t="s">
        <v>502</v>
      </c>
      <c r="C75" s="236" t="s">
        <v>400</v>
      </c>
      <c r="D75" s="237" t="s">
        <v>503</v>
      </c>
      <c r="E75" s="255"/>
      <c r="F75" s="255"/>
      <c r="G75" s="239" t="s">
        <v>425</v>
      </c>
      <c r="H75" s="239" t="s">
        <v>398</v>
      </c>
      <c r="I75" s="93" t="s">
        <v>1213</v>
      </c>
      <c r="J75" s="114">
        <v>39028</v>
      </c>
      <c r="K75" s="114">
        <v>39028</v>
      </c>
      <c r="L75" s="247">
        <v>3229.02</v>
      </c>
      <c r="M75" s="122">
        <v>96.87</v>
      </c>
      <c r="N75" s="20"/>
      <c r="O75" s="21"/>
      <c r="P75" s="21"/>
      <c r="Q75" s="21"/>
      <c r="R75" s="124"/>
      <c r="S75" s="252"/>
      <c r="T75" t="s">
        <v>392</v>
      </c>
      <c r="U75" s="254"/>
      <c r="V75" s="108"/>
      <c r="W75" s="254"/>
      <c r="X75" s="108"/>
    </row>
    <row r="76" spans="1:24">
      <c r="A76" s="88">
        <f t="shared" si="1"/>
        <v>69</v>
      </c>
      <c r="B76" s="89" t="s">
        <v>504</v>
      </c>
      <c r="C76" s="236" t="s">
        <v>400</v>
      </c>
      <c r="D76" s="237" t="s">
        <v>503</v>
      </c>
      <c r="E76" s="255"/>
      <c r="F76" s="255"/>
      <c r="G76" s="239" t="s">
        <v>425</v>
      </c>
      <c r="H76" s="239" t="s">
        <v>398</v>
      </c>
      <c r="I76" s="93" t="s">
        <v>1213</v>
      </c>
      <c r="J76" s="114">
        <v>39063</v>
      </c>
      <c r="K76" s="114">
        <v>39063</v>
      </c>
      <c r="L76" s="247">
        <v>3815.47</v>
      </c>
      <c r="M76" s="122">
        <v>114.46</v>
      </c>
      <c r="N76" s="20"/>
      <c r="O76" s="21"/>
      <c r="P76" s="21"/>
      <c r="Q76" s="21"/>
      <c r="R76" s="124"/>
      <c r="S76" s="252"/>
      <c r="T76" t="s">
        <v>392</v>
      </c>
      <c r="U76" s="254"/>
      <c r="V76" s="108"/>
      <c r="W76" s="254"/>
      <c r="X76" s="108"/>
    </row>
    <row r="77" spans="1:24">
      <c r="A77" s="88">
        <f t="shared" si="1"/>
        <v>70</v>
      </c>
      <c r="B77" s="256" t="s">
        <v>505</v>
      </c>
      <c r="C77" s="257" t="s">
        <v>506</v>
      </c>
      <c r="D77" s="237" t="s">
        <v>37</v>
      </c>
      <c r="E77" s="255"/>
      <c r="F77" s="255"/>
      <c r="G77" s="239" t="s">
        <v>494</v>
      </c>
      <c r="H77" s="239" t="s">
        <v>391</v>
      </c>
      <c r="I77" s="93" t="s">
        <v>1213</v>
      </c>
      <c r="J77" s="114">
        <v>39783</v>
      </c>
      <c r="K77" s="114">
        <v>39783</v>
      </c>
      <c r="L77" s="247">
        <v>817555.38</v>
      </c>
      <c r="M77" s="122">
        <v>0</v>
      </c>
      <c r="N77" s="20"/>
      <c r="O77" s="21"/>
      <c r="P77" s="21"/>
      <c r="Q77" s="21"/>
      <c r="R77" s="124"/>
      <c r="S77" s="252"/>
      <c r="T77" t="s">
        <v>392</v>
      </c>
      <c r="U77" s="254"/>
      <c r="V77" s="108"/>
      <c r="W77" s="254"/>
      <c r="X77" s="108"/>
    </row>
    <row r="78" spans="1:24">
      <c r="A78" s="88">
        <f t="shared" si="1"/>
        <v>71</v>
      </c>
      <c r="B78" s="89" t="s">
        <v>510</v>
      </c>
      <c r="C78" s="236" t="s">
        <v>400</v>
      </c>
      <c r="D78" s="237" t="s">
        <v>413</v>
      </c>
      <c r="E78" s="255"/>
      <c r="F78" s="255"/>
      <c r="G78" s="239" t="s">
        <v>494</v>
      </c>
      <c r="H78" s="239" t="s">
        <v>463</v>
      </c>
      <c r="I78" s="93" t="s">
        <v>1213</v>
      </c>
      <c r="J78" s="114">
        <v>41506</v>
      </c>
      <c r="K78" s="114">
        <v>41506</v>
      </c>
      <c r="L78" s="247">
        <v>5002.97</v>
      </c>
      <c r="M78" s="122">
        <v>150.09</v>
      </c>
      <c r="N78" s="20"/>
      <c r="O78" s="21"/>
      <c r="P78" s="21"/>
      <c r="Q78" s="21"/>
      <c r="R78" s="124"/>
      <c r="S78" s="252"/>
      <c r="T78" t="s">
        <v>392</v>
      </c>
      <c r="U78" s="254"/>
      <c r="V78" s="108"/>
      <c r="W78" s="254"/>
      <c r="X78" s="108"/>
    </row>
    <row r="79" spans="1:24">
      <c r="A79" s="88">
        <f t="shared" si="1"/>
        <v>72</v>
      </c>
      <c r="B79" s="89" t="s">
        <v>511</v>
      </c>
      <c r="C79" s="236" t="s">
        <v>400</v>
      </c>
      <c r="D79" s="237" t="s">
        <v>413</v>
      </c>
      <c r="E79" s="255"/>
      <c r="F79" s="255"/>
      <c r="G79" s="239" t="s">
        <v>494</v>
      </c>
      <c r="H79" s="239" t="s">
        <v>463</v>
      </c>
      <c r="I79" s="93" t="s">
        <v>1213</v>
      </c>
      <c r="J79" s="114">
        <v>41506</v>
      </c>
      <c r="K79" s="114">
        <v>41506</v>
      </c>
      <c r="L79" s="247">
        <v>5002.97</v>
      </c>
      <c r="M79" s="122">
        <v>150.09</v>
      </c>
      <c r="N79" s="20"/>
      <c r="O79" s="21"/>
      <c r="P79" s="21"/>
      <c r="Q79" s="21"/>
      <c r="R79" s="124"/>
      <c r="S79" s="252"/>
      <c r="T79" t="s">
        <v>392</v>
      </c>
      <c r="U79" s="254"/>
      <c r="V79" s="108"/>
      <c r="W79" s="254"/>
      <c r="X79" s="108"/>
    </row>
    <row r="80" spans="1:24">
      <c r="A80" s="88">
        <f t="shared" si="1"/>
        <v>73</v>
      </c>
      <c r="B80" s="89" t="s">
        <v>512</v>
      </c>
      <c r="C80" s="236" t="s">
        <v>400</v>
      </c>
      <c r="D80" s="237" t="s">
        <v>413</v>
      </c>
      <c r="E80" s="255"/>
      <c r="F80" s="255"/>
      <c r="G80" s="239" t="s">
        <v>494</v>
      </c>
      <c r="H80" s="239" t="s">
        <v>463</v>
      </c>
      <c r="I80" s="93" t="s">
        <v>1213</v>
      </c>
      <c r="J80" s="114">
        <v>41506</v>
      </c>
      <c r="K80" s="114">
        <v>41506</v>
      </c>
      <c r="L80" s="247">
        <v>5002.97</v>
      </c>
      <c r="M80" s="122">
        <v>150.09</v>
      </c>
      <c r="N80" s="20"/>
      <c r="O80" s="21"/>
      <c r="P80" s="21"/>
      <c r="Q80" s="21"/>
      <c r="R80" s="124"/>
      <c r="S80" s="252"/>
      <c r="T80" t="s">
        <v>392</v>
      </c>
      <c r="U80" s="254"/>
      <c r="V80" s="108"/>
      <c r="W80" s="254"/>
      <c r="X80" s="108"/>
    </row>
    <row r="81" spans="1:24">
      <c r="A81" s="88">
        <f t="shared" si="1"/>
        <v>74</v>
      </c>
      <c r="B81" s="89" t="s">
        <v>513</v>
      </c>
      <c r="C81" s="240" t="s">
        <v>514</v>
      </c>
      <c r="D81" s="237" t="s">
        <v>515</v>
      </c>
      <c r="E81" s="255" t="s">
        <v>400</v>
      </c>
      <c r="F81" s="238" t="s">
        <v>401</v>
      </c>
      <c r="G81" s="239" t="s">
        <v>462</v>
      </c>
      <c r="H81" s="239" t="s">
        <v>398</v>
      </c>
      <c r="I81" s="93" t="s">
        <v>1213</v>
      </c>
      <c r="J81" s="114">
        <v>41623</v>
      </c>
      <c r="K81" s="114">
        <v>41623</v>
      </c>
      <c r="L81" s="247">
        <v>13722.54</v>
      </c>
      <c r="M81" s="122">
        <v>0</v>
      </c>
      <c r="N81" s="20"/>
      <c r="O81" s="21"/>
      <c r="P81" s="21"/>
      <c r="Q81" s="21"/>
      <c r="R81" s="124"/>
      <c r="S81" s="252"/>
      <c r="T81" t="s">
        <v>392</v>
      </c>
      <c r="U81" s="254"/>
      <c r="V81" s="108"/>
      <c r="W81" s="254"/>
      <c r="X81" s="108"/>
    </row>
    <row r="82" spans="1:24">
      <c r="A82" s="88">
        <f t="shared" si="1"/>
        <v>75</v>
      </c>
      <c r="B82" s="89" t="s">
        <v>516</v>
      </c>
      <c r="C82" s="236" t="s">
        <v>458</v>
      </c>
      <c r="D82" s="237" t="s">
        <v>459</v>
      </c>
      <c r="E82" s="255" t="s">
        <v>460</v>
      </c>
      <c r="F82" s="255" t="s">
        <v>459</v>
      </c>
      <c r="G82" s="239" t="s">
        <v>462</v>
      </c>
      <c r="H82" s="239" t="s">
        <v>463</v>
      </c>
      <c r="I82" s="93" t="s">
        <v>1213</v>
      </c>
      <c r="J82" s="114">
        <v>41958</v>
      </c>
      <c r="K82" s="114">
        <v>41958</v>
      </c>
      <c r="L82" s="247">
        <v>6370.51</v>
      </c>
      <c r="M82" s="122">
        <v>191.12</v>
      </c>
      <c r="N82" s="20"/>
      <c r="O82" s="21"/>
      <c r="P82" s="21"/>
      <c r="Q82" s="21"/>
      <c r="R82" s="124"/>
      <c r="S82" s="252"/>
      <c r="T82" t="s">
        <v>392</v>
      </c>
      <c r="U82" s="254"/>
      <c r="V82" s="108"/>
      <c r="W82" s="254"/>
      <c r="X82" s="108"/>
    </row>
    <row r="83" spans="1:24">
      <c r="A83" s="88">
        <f t="shared" si="1"/>
        <v>76</v>
      </c>
      <c r="B83" s="89" t="s">
        <v>517</v>
      </c>
      <c r="C83" s="236" t="s">
        <v>400</v>
      </c>
      <c r="D83" s="237" t="s">
        <v>413</v>
      </c>
      <c r="E83" s="255"/>
      <c r="F83" s="255"/>
      <c r="G83" s="239" t="s">
        <v>416</v>
      </c>
      <c r="H83" s="239" t="s">
        <v>398</v>
      </c>
      <c r="I83" s="93" t="s">
        <v>1213</v>
      </c>
      <c r="J83" s="114">
        <v>41958</v>
      </c>
      <c r="K83" s="114">
        <v>41958</v>
      </c>
      <c r="L83" s="247">
        <v>3073.49</v>
      </c>
      <c r="M83" s="122">
        <v>92.2</v>
      </c>
      <c r="N83" s="20"/>
      <c r="O83" s="21"/>
      <c r="P83" s="21"/>
      <c r="Q83" s="21"/>
      <c r="R83" s="124"/>
      <c r="S83" s="252"/>
      <c r="T83" t="s">
        <v>392</v>
      </c>
      <c r="U83" s="254"/>
      <c r="V83" s="108"/>
      <c r="W83" s="254"/>
      <c r="X83" s="108"/>
    </row>
    <row r="84" spans="1:24">
      <c r="A84" s="88">
        <f t="shared" si="1"/>
        <v>77</v>
      </c>
      <c r="B84" s="89" t="s">
        <v>518</v>
      </c>
      <c r="C84" s="236" t="s">
        <v>519</v>
      </c>
      <c r="D84" s="237" t="s">
        <v>420</v>
      </c>
      <c r="E84" s="255"/>
      <c r="F84" s="255"/>
      <c r="G84" s="239" t="s">
        <v>520</v>
      </c>
      <c r="H84" s="239" t="s">
        <v>398</v>
      </c>
      <c r="I84" s="93" t="s">
        <v>1213</v>
      </c>
      <c r="J84" s="114">
        <v>36341</v>
      </c>
      <c r="K84" s="114">
        <v>36341</v>
      </c>
      <c r="L84" s="247">
        <v>5740</v>
      </c>
      <c r="M84" s="122">
        <v>0</v>
      </c>
      <c r="N84" s="20"/>
      <c r="O84" s="21"/>
      <c r="P84" s="21"/>
      <c r="Q84" s="21"/>
      <c r="R84" s="124"/>
      <c r="S84" s="252"/>
      <c r="T84" t="s">
        <v>392</v>
      </c>
      <c r="U84" s="254"/>
      <c r="V84" s="108"/>
      <c r="W84" s="254"/>
      <c r="X84" s="108"/>
    </row>
    <row r="85" spans="1:24">
      <c r="A85" s="88">
        <f t="shared" si="1"/>
        <v>78</v>
      </c>
      <c r="B85" s="89" t="s">
        <v>521</v>
      </c>
      <c r="C85" s="236" t="s">
        <v>400</v>
      </c>
      <c r="D85" s="237" t="s">
        <v>503</v>
      </c>
      <c r="E85" s="255"/>
      <c r="F85" s="255"/>
      <c r="G85" s="239" t="s">
        <v>425</v>
      </c>
      <c r="H85" s="239" t="s">
        <v>398</v>
      </c>
      <c r="I85" s="93" t="s">
        <v>1213</v>
      </c>
      <c r="J85" s="114">
        <v>39028</v>
      </c>
      <c r="K85" s="114">
        <v>39028</v>
      </c>
      <c r="L85" s="247">
        <v>3229.02</v>
      </c>
      <c r="M85" s="122">
        <v>96.87</v>
      </c>
      <c r="N85" s="20"/>
      <c r="O85" s="21"/>
      <c r="P85" s="21"/>
      <c r="Q85" s="21"/>
      <c r="R85" s="124"/>
      <c r="S85" s="252"/>
      <c r="T85" t="s">
        <v>392</v>
      </c>
      <c r="U85" s="254"/>
      <c r="V85" s="108"/>
      <c r="W85" s="254"/>
      <c r="X85" s="108"/>
    </row>
    <row r="86" spans="1:24">
      <c r="A86" s="88">
        <f t="shared" si="1"/>
        <v>79</v>
      </c>
      <c r="B86" s="89" t="s">
        <v>522</v>
      </c>
      <c r="C86" s="240" t="s">
        <v>400</v>
      </c>
      <c r="D86" s="237" t="s">
        <v>413</v>
      </c>
      <c r="E86" s="255" t="s">
        <v>400</v>
      </c>
      <c r="F86" s="238" t="s">
        <v>401</v>
      </c>
      <c r="G86" s="239" t="s">
        <v>416</v>
      </c>
      <c r="H86" s="239" t="s">
        <v>398</v>
      </c>
      <c r="I86" s="93" t="s">
        <v>1213</v>
      </c>
      <c r="J86" s="114">
        <v>41973</v>
      </c>
      <c r="K86" s="114">
        <v>41973</v>
      </c>
      <c r="L86" s="247">
        <v>40235.64</v>
      </c>
      <c r="M86" s="122">
        <v>1207.07</v>
      </c>
      <c r="N86" s="20"/>
      <c r="O86" s="21"/>
      <c r="P86" s="21"/>
      <c r="Q86" s="21"/>
      <c r="R86" s="124"/>
      <c r="S86" s="252"/>
      <c r="T86" t="s">
        <v>392</v>
      </c>
      <c r="U86" s="254"/>
      <c r="V86" s="108"/>
      <c r="W86" s="254"/>
      <c r="X86" s="108"/>
    </row>
    <row r="87" spans="1:24">
      <c r="A87" s="88">
        <f t="shared" si="1"/>
        <v>80</v>
      </c>
      <c r="B87" s="89" t="s">
        <v>523</v>
      </c>
      <c r="C87" s="236" t="s">
        <v>400</v>
      </c>
      <c r="D87" s="237" t="s">
        <v>500</v>
      </c>
      <c r="E87" s="255"/>
      <c r="F87" s="255"/>
      <c r="G87" s="239" t="s">
        <v>425</v>
      </c>
      <c r="H87" s="239" t="s">
        <v>398</v>
      </c>
      <c r="I87" s="93" t="s">
        <v>1213</v>
      </c>
      <c r="J87" s="114">
        <v>39802</v>
      </c>
      <c r="K87" s="114">
        <v>39802</v>
      </c>
      <c r="L87" s="247">
        <v>6326.68</v>
      </c>
      <c r="M87" s="122">
        <v>189.8</v>
      </c>
      <c r="N87" s="20"/>
      <c r="O87" s="21"/>
      <c r="P87" s="21"/>
      <c r="Q87" s="21"/>
      <c r="R87" s="124"/>
      <c r="S87" s="252"/>
      <c r="T87" t="s">
        <v>392</v>
      </c>
      <c r="U87" s="254"/>
      <c r="V87" s="108"/>
      <c r="W87" s="254"/>
      <c r="X87" s="108"/>
    </row>
    <row r="88" spans="1:24">
      <c r="A88" s="88">
        <f t="shared" si="1"/>
        <v>81</v>
      </c>
      <c r="B88" s="89" t="s">
        <v>524</v>
      </c>
      <c r="C88" s="236" t="s">
        <v>400</v>
      </c>
      <c r="D88" s="237" t="s">
        <v>424</v>
      </c>
      <c r="E88" s="255"/>
      <c r="F88" s="255"/>
      <c r="G88" s="239" t="s">
        <v>425</v>
      </c>
      <c r="H88" s="239" t="s">
        <v>398</v>
      </c>
      <c r="I88" s="93" t="s">
        <v>1214</v>
      </c>
      <c r="J88" s="114">
        <v>37710</v>
      </c>
      <c r="K88" s="114">
        <v>37710</v>
      </c>
      <c r="L88" s="247">
        <v>2383.46</v>
      </c>
      <c r="M88" s="122">
        <v>0</v>
      </c>
      <c r="N88" s="20"/>
      <c r="O88" s="21"/>
      <c r="P88" s="21"/>
      <c r="Q88" s="21"/>
      <c r="R88" s="124"/>
      <c r="S88" s="252"/>
      <c r="T88" t="s">
        <v>392</v>
      </c>
      <c r="U88" s="254"/>
      <c r="V88" s="108"/>
      <c r="W88" s="254"/>
      <c r="X88" s="108"/>
    </row>
    <row r="89" spans="1:24">
      <c r="A89" s="88">
        <f t="shared" si="1"/>
        <v>82</v>
      </c>
      <c r="B89" s="89" t="s">
        <v>525</v>
      </c>
      <c r="C89" s="236" t="s">
        <v>400</v>
      </c>
      <c r="D89" s="237" t="s">
        <v>424</v>
      </c>
      <c r="E89" s="255"/>
      <c r="F89" s="255"/>
      <c r="G89" s="239" t="s">
        <v>425</v>
      </c>
      <c r="H89" s="239" t="s">
        <v>398</v>
      </c>
      <c r="I89" s="93" t="s">
        <v>1214</v>
      </c>
      <c r="J89" s="114">
        <v>37710</v>
      </c>
      <c r="K89" s="114">
        <v>37710</v>
      </c>
      <c r="L89" s="247">
        <v>2383.46</v>
      </c>
      <c r="M89" s="122">
        <v>0</v>
      </c>
      <c r="N89" s="20"/>
      <c r="O89" s="21"/>
      <c r="P89" s="21"/>
      <c r="Q89" s="21"/>
      <c r="R89" s="124"/>
      <c r="S89" s="252"/>
      <c r="T89" t="s">
        <v>392</v>
      </c>
      <c r="U89" s="254"/>
      <c r="V89" s="108"/>
      <c r="W89" s="254"/>
      <c r="X89" s="108"/>
    </row>
    <row r="90" spans="1:24">
      <c r="A90" s="88">
        <f t="shared" si="1"/>
        <v>83</v>
      </c>
      <c r="B90" s="89" t="s">
        <v>526</v>
      </c>
      <c r="C90" s="236" t="s">
        <v>400</v>
      </c>
      <c r="D90" s="237" t="s">
        <v>424</v>
      </c>
      <c r="E90" s="255"/>
      <c r="F90" s="255"/>
      <c r="G90" s="239" t="s">
        <v>425</v>
      </c>
      <c r="H90" s="239" t="s">
        <v>398</v>
      </c>
      <c r="I90" s="93" t="s">
        <v>1214</v>
      </c>
      <c r="J90" s="114">
        <v>37710</v>
      </c>
      <c r="K90" s="114">
        <v>37710</v>
      </c>
      <c r="L90" s="247">
        <v>2383.46</v>
      </c>
      <c r="M90" s="122">
        <v>0</v>
      </c>
      <c r="N90" s="20"/>
      <c r="O90" s="21"/>
      <c r="P90" s="21"/>
      <c r="Q90" s="21"/>
      <c r="R90" s="124"/>
      <c r="S90" s="252"/>
      <c r="T90" t="s">
        <v>392</v>
      </c>
      <c r="U90" s="254"/>
      <c r="V90" s="108"/>
      <c r="W90" s="254"/>
      <c r="X90" s="108"/>
    </row>
    <row r="91" spans="1:24">
      <c r="A91" s="88">
        <f t="shared" si="1"/>
        <v>84</v>
      </c>
      <c r="B91" s="89" t="s">
        <v>527</v>
      </c>
      <c r="C91" s="236" t="s">
        <v>400</v>
      </c>
      <c r="D91" s="237" t="s">
        <v>424</v>
      </c>
      <c r="E91" s="255"/>
      <c r="F91" s="255"/>
      <c r="G91" s="239" t="s">
        <v>425</v>
      </c>
      <c r="H91" s="239" t="s">
        <v>398</v>
      </c>
      <c r="I91" s="93" t="s">
        <v>1214</v>
      </c>
      <c r="J91" s="114">
        <v>37710</v>
      </c>
      <c r="K91" s="114">
        <v>37710</v>
      </c>
      <c r="L91" s="247">
        <v>2383.46</v>
      </c>
      <c r="M91" s="122">
        <v>0</v>
      </c>
      <c r="N91" s="20"/>
      <c r="O91" s="21"/>
      <c r="P91" s="21"/>
      <c r="Q91" s="21"/>
      <c r="R91" s="124"/>
      <c r="S91" s="252"/>
      <c r="T91" t="s">
        <v>392</v>
      </c>
      <c r="U91" s="254"/>
      <c r="V91" s="108"/>
      <c r="W91" s="254"/>
      <c r="X91" s="108"/>
    </row>
    <row r="92" spans="1:24">
      <c r="A92" s="88">
        <f t="shared" si="1"/>
        <v>85</v>
      </c>
      <c r="B92" s="89" t="s">
        <v>528</v>
      </c>
      <c r="C92" s="236" t="s">
        <v>529</v>
      </c>
      <c r="D92" s="237" t="s">
        <v>467</v>
      </c>
      <c r="E92" s="255"/>
      <c r="F92" s="255"/>
      <c r="G92" s="239" t="s">
        <v>425</v>
      </c>
      <c r="H92" s="239" t="s">
        <v>398</v>
      </c>
      <c r="I92" s="93" t="s">
        <v>1213</v>
      </c>
      <c r="J92" s="114">
        <v>39063</v>
      </c>
      <c r="K92" s="114">
        <v>39063</v>
      </c>
      <c r="L92" s="247">
        <v>2289.29</v>
      </c>
      <c r="M92" s="122">
        <v>68.68</v>
      </c>
      <c r="N92" s="20"/>
      <c r="O92" s="21"/>
      <c r="P92" s="21"/>
      <c r="Q92" s="21"/>
      <c r="R92" s="124"/>
      <c r="S92" s="252"/>
      <c r="T92" t="s">
        <v>392</v>
      </c>
      <c r="U92" s="254"/>
      <c r="V92" s="108"/>
      <c r="W92" s="254"/>
      <c r="X92" s="108"/>
    </row>
    <row r="93" spans="1:24">
      <c r="A93" s="88">
        <f t="shared" si="1"/>
        <v>86</v>
      </c>
      <c r="B93" s="89" t="s">
        <v>530</v>
      </c>
      <c r="C93" s="236" t="s">
        <v>531</v>
      </c>
      <c r="D93" s="237" t="s">
        <v>420</v>
      </c>
      <c r="E93" s="255"/>
      <c r="F93" s="255"/>
      <c r="G93" s="239" t="s">
        <v>425</v>
      </c>
      <c r="H93" s="239" t="s">
        <v>398</v>
      </c>
      <c r="I93" s="93" t="s">
        <v>1213</v>
      </c>
      <c r="J93" s="114">
        <v>39063</v>
      </c>
      <c r="K93" s="114">
        <v>39063</v>
      </c>
      <c r="L93" s="247">
        <v>1526.18</v>
      </c>
      <c r="M93" s="122">
        <v>45.78</v>
      </c>
      <c r="N93" s="20"/>
      <c r="O93" s="21"/>
      <c r="P93" s="21"/>
      <c r="Q93" s="21"/>
      <c r="R93" s="124"/>
      <c r="S93" s="252"/>
      <c r="T93" t="s">
        <v>392</v>
      </c>
      <c r="U93" s="254"/>
      <c r="V93" s="108"/>
      <c r="W93" s="254"/>
      <c r="X93" s="108"/>
    </row>
    <row r="94" spans="1:24">
      <c r="A94" s="88">
        <f t="shared" si="1"/>
        <v>87</v>
      </c>
      <c r="B94" s="89" t="s">
        <v>532</v>
      </c>
      <c r="C94" s="236" t="s">
        <v>533</v>
      </c>
      <c r="D94" s="239" t="s">
        <v>534</v>
      </c>
      <c r="E94" s="255" t="s">
        <v>535</v>
      </c>
      <c r="F94" s="255" t="s">
        <v>1215</v>
      </c>
      <c r="G94" s="239" t="s">
        <v>1216</v>
      </c>
      <c r="H94" s="239" t="s">
        <v>539</v>
      </c>
      <c r="I94" s="93" t="s">
        <v>1217</v>
      </c>
      <c r="J94" s="114">
        <v>39800</v>
      </c>
      <c r="K94" s="114">
        <v>39800</v>
      </c>
      <c r="L94" s="247">
        <v>131280.8</v>
      </c>
      <c r="M94" s="122">
        <v>3938.42</v>
      </c>
      <c r="N94" s="20"/>
      <c r="O94" s="21"/>
      <c r="P94" s="21"/>
      <c r="Q94" s="21"/>
      <c r="R94" s="124"/>
      <c r="S94" s="252"/>
      <c r="T94" t="s">
        <v>541</v>
      </c>
      <c r="U94" s="254"/>
      <c r="V94" s="108"/>
      <c r="W94" s="254"/>
      <c r="X94" s="108"/>
    </row>
    <row r="95" spans="1:24">
      <c r="A95" s="88">
        <f t="shared" si="1"/>
        <v>88</v>
      </c>
      <c r="B95" s="89" t="s">
        <v>542</v>
      </c>
      <c r="C95" s="236" t="s">
        <v>543</v>
      </c>
      <c r="D95" s="239" t="s">
        <v>544</v>
      </c>
      <c r="E95" s="255" t="s">
        <v>535</v>
      </c>
      <c r="F95" s="255" t="s">
        <v>1215</v>
      </c>
      <c r="G95" s="239" t="s">
        <v>1218</v>
      </c>
      <c r="H95" s="239" t="s">
        <v>539</v>
      </c>
      <c r="I95" s="93" t="s">
        <v>1213</v>
      </c>
      <c r="J95" s="114">
        <v>41263</v>
      </c>
      <c r="K95" s="114">
        <v>41263</v>
      </c>
      <c r="L95" s="247">
        <v>6244.13</v>
      </c>
      <c r="M95" s="122">
        <v>187.32</v>
      </c>
      <c r="N95" s="20"/>
      <c r="O95" s="21"/>
      <c r="P95" s="21"/>
      <c r="Q95" s="21"/>
      <c r="R95" s="124"/>
      <c r="S95" s="252"/>
      <c r="T95" t="s">
        <v>541</v>
      </c>
      <c r="U95" s="254"/>
      <c r="V95" s="108"/>
      <c r="W95" s="254"/>
      <c r="X95" s="108"/>
    </row>
    <row r="96" spans="1:24">
      <c r="A96" s="88">
        <f t="shared" si="1"/>
        <v>89</v>
      </c>
      <c r="B96" s="89" t="s">
        <v>546</v>
      </c>
      <c r="C96" s="236" t="s">
        <v>543</v>
      </c>
      <c r="D96" s="239" t="s">
        <v>544</v>
      </c>
      <c r="E96" s="255" t="s">
        <v>535</v>
      </c>
      <c r="F96" s="255" t="s">
        <v>1215</v>
      </c>
      <c r="G96" s="239" t="s">
        <v>1218</v>
      </c>
      <c r="H96" s="239" t="s">
        <v>539</v>
      </c>
      <c r="I96" s="93" t="s">
        <v>1213</v>
      </c>
      <c r="J96" s="114">
        <v>41263</v>
      </c>
      <c r="K96" s="114">
        <v>41263</v>
      </c>
      <c r="L96" s="247">
        <v>6244.13</v>
      </c>
      <c r="M96" s="122">
        <v>187.32</v>
      </c>
      <c r="N96" s="20"/>
      <c r="O96" s="21"/>
      <c r="P96" s="21"/>
      <c r="Q96" s="21"/>
      <c r="R96" s="124"/>
      <c r="S96" s="252"/>
      <c r="T96" t="s">
        <v>541</v>
      </c>
      <c r="U96" s="254"/>
      <c r="V96" s="108"/>
      <c r="W96" s="254"/>
      <c r="X96" s="108"/>
    </row>
    <row r="97" spans="1:24">
      <c r="A97" s="88">
        <f t="shared" si="1"/>
        <v>90</v>
      </c>
      <c r="B97" s="89" t="s">
        <v>549</v>
      </c>
      <c r="C97" s="236" t="s">
        <v>543</v>
      </c>
      <c r="D97" s="239" t="s">
        <v>544</v>
      </c>
      <c r="E97" s="255" t="s">
        <v>535</v>
      </c>
      <c r="F97" s="255" t="s">
        <v>1215</v>
      </c>
      <c r="G97" s="239" t="s">
        <v>1218</v>
      </c>
      <c r="H97" s="239" t="s">
        <v>539</v>
      </c>
      <c r="I97" s="93" t="s">
        <v>1213</v>
      </c>
      <c r="J97" s="114">
        <v>41263</v>
      </c>
      <c r="K97" s="114">
        <v>41263</v>
      </c>
      <c r="L97" s="247">
        <v>6244.13</v>
      </c>
      <c r="M97" s="122">
        <v>187.32</v>
      </c>
      <c r="N97" s="20"/>
      <c r="O97" s="21"/>
      <c r="P97" s="21"/>
      <c r="Q97" s="21"/>
      <c r="R97" s="124"/>
      <c r="S97" s="252"/>
      <c r="T97" t="s">
        <v>541</v>
      </c>
      <c r="U97" s="254"/>
      <c r="V97" s="108"/>
      <c r="W97" s="254"/>
      <c r="X97" s="108"/>
    </row>
    <row r="98" spans="1:24">
      <c r="A98" s="88">
        <f t="shared" si="1"/>
        <v>91</v>
      </c>
      <c r="B98" s="89" t="s">
        <v>550</v>
      </c>
      <c r="C98" s="236" t="s">
        <v>543</v>
      </c>
      <c r="D98" s="239" t="s">
        <v>544</v>
      </c>
      <c r="E98" s="255" t="s">
        <v>535</v>
      </c>
      <c r="F98" s="255" t="s">
        <v>1215</v>
      </c>
      <c r="G98" s="239" t="s">
        <v>1218</v>
      </c>
      <c r="H98" s="239" t="s">
        <v>539</v>
      </c>
      <c r="I98" s="93" t="s">
        <v>1213</v>
      </c>
      <c r="J98" s="114">
        <v>41263</v>
      </c>
      <c r="K98" s="114">
        <v>41263</v>
      </c>
      <c r="L98" s="247">
        <v>0</v>
      </c>
      <c r="M98" s="122">
        <v>0</v>
      </c>
      <c r="N98" s="20"/>
      <c r="O98" s="21"/>
      <c r="P98" s="21"/>
      <c r="Q98" s="21"/>
      <c r="R98" s="124"/>
      <c r="S98" s="252"/>
      <c r="T98" t="s">
        <v>541</v>
      </c>
      <c r="U98" s="254"/>
      <c r="V98" s="108"/>
      <c r="W98" s="254"/>
      <c r="X98" s="108"/>
    </row>
    <row r="99" spans="1:24">
      <c r="A99" s="88">
        <f t="shared" si="1"/>
        <v>92</v>
      </c>
      <c r="B99" s="89" t="s">
        <v>551</v>
      </c>
      <c r="C99" s="236" t="s">
        <v>543</v>
      </c>
      <c r="D99" s="239" t="s">
        <v>544</v>
      </c>
      <c r="E99" s="255" t="s">
        <v>535</v>
      </c>
      <c r="F99" s="255" t="s">
        <v>1215</v>
      </c>
      <c r="G99" s="239" t="s">
        <v>1218</v>
      </c>
      <c r="H99" s="239" t="s">
        <v>539</v>
      </c>
      <c r="I99" s="93" t="s">
        <v>1213</v>
      </c>
      <c r="J99" s="114">
        <v>41263</v>
      </c>
      <c r="K99" s="114">
        <v>41263</v>
      </c>
      <c r="L99" s="247">
        <v>0</v>
      </c>
      <c r="M99" s="122">
        <v>0</v>
      </c>
      <c r="N99" s="20"/>
      <c r="O99" s="21"/>
      <c r="P99" s="21"/>
      <c r="Q99" s="21"/>
      <c r="R99" s="124"/>
      <c r="S99" s="252"/>
      <c r="T99" t="s">
        <v>541</v>
      </c>
      <c r="U99" s="254"/>
      <c r="V99" s="108"/>
      <c r="W99" s="254"/>
      <c r="X99" s="108"/>
    </row>
    <row r="100" spans="1:24">
      <c r="A100" s="88">
        <f t="shared" si="1"/>
        <v>93</v>
      </c>
      <c r="B100" s="89" t="s">
        <v>552</v>
      </c>
      <c r="C100" s="236" t="s">
        <v>543</v>
      </c>
      <c r="D100" s="239" t="s">
        <v>544</v>
      </c>
      <c r="E100" s="255" t="s">
        <v>535</v>
      </c>
      <c r="F100" s="255" t="s">
        <v>1215</v>
      </c>
      <c r="G100" s="239" t="s">
        <v>1218</v>
      </c>
      <c r="H100" s="239" t="s">
        <v>539</v>
      </c>
      <c r="I100" s="93" t="s">
        <v>1213</v>
      </c>
      <c r="J100" s="114">
        <v>41263</v>
      </c>
      <c r="K100" s="114">
        <v>41263</v>
      </c>
      <c r="L100" s="247">
        <v>0</v>
      </c>
      <c r="M100" s="122">
        <v>0</v>
      </c>
      <c r="N100" s="20"/>
      <c r="O100" s="21"/>
      <c r="P100" s="21"/>
      <c r="Q100" s="21"/>
      <c r="R100" s="124"/>
      <c r="S100" s="252"/>
      <c r="T100" t="s">
        <v>541</v>
      </c>
      <c r="U100" s="254"/>
      <c r="V100" s="108"/>
      <c r="W100" s="254"/>
      <c r="X100" s="108"/>
    </row>
    <row r="101" spans="1:24">
      <c r="A101" s="88">
        <f t="shared" si="1"/>
        <v>94</v>
      </c>
      <c r="B101" s="89" t="s">
        <v>553</v>
      </c>
      <c r="C101" s="236" t="s">
        <v>543</v>
      </c>
      <c r="D101" s="239" t="s">
        <v>544</v>
      </c>
      <c r="E101" s="255" t="s">
        <v>535</v>
      </c>
      <c r="F101" s="255" t="s">
        <v>1215</v>
      </c>
      <c r="G101" s="239" t="s">
        <v>1218</v>
      </c>
      <c r="H101" s="239" t="s">
        <v>539</v>
      </c>
      <c r="I101" s="93" t="s">
        <v>1213</v>
      </c>
      <c r="J101" s="114">
        <v>41263</v>
      </c>
      <c r="K101" s="114">
        <v>41263</v>
      </c>
      <c r="L101" s="247">
        <v>0</v>
      </c>
      <c r="M101" s="122">
        <v>0</v>
      </c>
      <c r="N101" s="20"/>
      <c r="O101" s="21"/>
      <c r="P101" s="21"/>
      <c r="Q101" s="21"/>
      <c r="R101" s="124"/>
      <c r="S101" s="252"/>
      <c r="T101" t="s">
        <v>541</v>
      </c>
      <c r="U101" s="254"/>
      <c r="V101" s="108"/>
      <c r="W101" s="254"/>
      <c r="X101" s="108"/>
    </row>
    <row r="102" spans="1:24">
      <c r="A102" s="88">
        <f t="shared" si="1"/>
        <v>95</v>
      </c>
      <c r="B102" s="89" t="s">
        <v>554</v>
      </c>
      <c r="C102" s="236" t="s">
        <v>543</v>
      </c>
      <c r="D102" s="239" t="s">
        <v>544</v>
      </c>
      <c r="E102" s="255" t="s">
        <v>535</v>
      </c>
      <c r="F102" s="255" t="s">
        <v>1215</v>
      </c>
      <c r="G102" s="239" t="s">
        <v>1218</v>
      </c>
      <c r="H102" s="239" t="s">
        <v>539</v>
      </c>
      <c r="I102" s="93" t="s">
        <v>1213</v>
      </c>
      <c r="J102" s="114">
        <v>41263</v>
      </c>
      <c r="K102" s="114">
        <v>41263</v>
      </c>
      <c r="L102" s="247">
        <v>0</v>
      </c>
      <c r="M102" s="122">
        <v>0</v>
      </c>
      <c r="N102" s="20"/>
      <c r="O102" s="21"/>
      <c r="P102" s="21"/>
      <c r="Q102" s="21"/>
      <c r="R102" s="124"/>
      <c r="S102" s="252"/>
      <c r="T102" t="s">
        <v>541</v>
      </c>
      <c r="U102" s="254"/>
      <c r="V102" s="108"/>
      <c r="W102" s="254"/>
      <c r="X102" s="108"/>
    </row>
    <row r="103" spans="1:24">
      <c r="A103" s="88">
        <f t="shared" si="1"/>
        <v>96</v>
      </c>
      <c r="B103" s="89" t="s">
        <v>555</v>
      </c>
      <c r="C103" s="236" t="s">
        <v>543</v>
      </c>
      <c r="D103" s="239" t="s">
        <v>556</v>
      </c>
      <c r="E103" s="255" t="s">
        <v>535</v>
      </c>
      <c r="F103" s="255" t="s">
        <v>1215</v>
      </c>
      <c r="G103" s="239" t="s">
        <v>1219</v>
      </c>
      <c r="H103" s="239" t="s">
        <v>539</v>
      </c>
      <c r="I103" s="93" t="s">
        <v>1213</v>
      </c>
      <c r="J103" s="114">
        <v>41604</v>
      </c>
      <c r="K103" s="114">
        <v>41604</v>
      </c>
      <c r="L103" s="247">
        <v>18172.38</v>
      </c>
      <c r="M103" s="122">
        <v>545.17</v>
      </c>
      <c r="N103" s="20"/>
      <c r="O103" s="21"/>
      <c r="P103" s="21"/>
      <c r="Q103" s="21"/>
      <c r="R103" s="124"/>
      <c r="S103" s="252"/>
      <c r="T103" t="s">
        <v>541</v>
      </c>
      <c r="U103" s="254"/>
      <c r="V103" s="108"/>
      <c r="W103" s="254"/>
      <c r="X103" s="108"/>
    </row>
    <row r="104" spans="1:24">
      <c r="A104" s="88">
        <f t="shared" si="1"/>
        <v>97</v>
      </c>
      <c r="B104" s="89" t="s">
        <v>558</v>
      </c>
      <c r="C104" s="236" t="s">
        <v>543</v>
      </c>
      <c r="D104" s="239" t="s">
        <v>556</v>
      </c>
      <c r="E104" s="255" t="s">
        <v>535</v>
      </c>
      <c r="F104" s="255" t="s">
        <v>1215</v>
      </c>
      <c r="G104" s="239" t="s">
        <v>1219</v>
      </c>
      <c r="H104" s="239" t="s">
        <v>539</v>
      </c>
      <c r="I104" s="93" t="s">
        <v>1213</v>
      </c>
      <c r="J104" s="114">
        <v>41604</v>
      </c>
      <c r="K104" s="114">
        <v>41604</v>
      </c>
      <c r="L104" s="247">
        <v>18172.38</v>
      </c>
      <c r="M104" s="122">
        <v>545.17</v>
      </c>
      <c r="N104" s="20"/>
      <c r="O104" s="21"/>
      <c r="P104" s="21"/>
      <c r="Q104" s="21"/>
      <c r="R104" s="124"/>
      <c r="S104" s="252"/>
      <c r="T104" t="s">
        <v>541</v>
      </c>
      <c r="U104" s="254"/>
      <c r="V104" s="108"/>
      <c r="W104" s="254"/>
      <c r="X104" s="108"/>
    </row>
    <row r="105" spans="1:24">
      <c r="A105" s="88">
        <f t="shared" si="1"/>
        <v>98</v>
      </c>
      <c r="B105" s="89" t="s">
        <v>559</v>
      </c>
      <c r="C105" s="236" t="s">
        <v>543</v>
      </c>
      <c r="D105" s="239" t="s">
        <v>556</v>
      </c>
      <c r="E105" s="255" t="s">
        <v>535</v>
      </c>
      <c r="F105" s="255" t="s">
        <v>1215</v>
      </c>
      <c r="G105" s="239" t="s">
        <v>1219</v>
      </c>
      <c r="H105" s="239" t="s">
        <v>539</v>
      </c>
      <c r="I105" s="93" t="s">
        <v>1213</v>
      </c>
      <c r="J105" s="114">
        <v>41604</v>
      </c>
      <c r="K105" s="114">
        <v>41604</v>
      </c>
      <c r="L105" s="247">
        <v>18172.38</v>
      </c>
      <c r="M105" s="122">
        <v>545.17</v>
      </c>
      <c r="N105" s="20"/>
      <c r="O105" s="21"/>
      <c r="P105" s="21"/>
      <c r="Q105" s="21"/>
      <c r="R105" s="124"/>
      <c r="S105" s="252"/>
      <c r="T105" t="s">
        <v>541</v>
      </c>
      <c r="U105" s="254"/>
      <c r="V105" s="108"/>
      <c r="W105" s="254"/>
      <c r="X105" s="108"/>
    </row>
    <row r="106" spans="1:24">
      <c r="A106" s="88">
        <f t="shared" si="1"/>
        <v>99</v>
      </c>
      <c r="B106" s="89" t="s">
        <v>560</v>
      </c>
      <c r="C106" s="236" t="s">
        <v>543</v>
      </c>
      <c r="D106" s="239" t="s">
        <v>561</v>
      </c>
      <c r="E106" s="255" t="s">
        <v>535</v>
      </c>
      <c r="F106" s="255" t="s">
        <v>1215</v>
      </c>
      <c r="G106" s="239" t="s">
        <v>1220</v>
      </c>
      <c r="H106" s="239" t="s">
        <v>539</v>
      </c>
      <c r="I106" s="93" t="s">
        <v>1213</v>
      </c>
      <c r="J106" s="114">
        <v>41604</v>
      </c>
      <c r="K106" s="114">
        <v>41604</v>
      </c>
      <c r="L106" s="247">
        <v>14770.09</v>
      </c>
      <c r="M106" s="122">
        <v>443.1</v>
      </c>
      <c r="N106" s="20"/>
      <c r="O106" s="21"/>
      <c r="P106" s="21"/>
      <c r="Q106" s="21"/>
      <c r="R106" s="124"/>
      <c r="S106" s="252"/>
      <c r="T106" t="s">
        <v>541</v>
      </c>
      <c r="U106" s="254"/>
      <c r="V106" s="108"/>
      <c r="W106" s="254"/>
      <c r="X106" s="108"/>
    </row>
    <row r="107" spans="1:24">
      <c r="A107" s="88">
        <f t="shared" si="1"/>
        <v>100</v>
      </c>
      <c r="B107" s="89" t="s">
        <v>562</v>
      </c>
      <c r="C107" s="236" t="s">
        <v>543</v>
      </c>
      <c r="D107" s="239" t="s">
        <v>561</v>
      </c>
      <c r="E107" s="255" t="s">
        <v>535</v>
      </c>
      <c r="F107" s="255" t="s">
        <v>1215</v>
      </c>
      <c r="G107" s="239" t="s">
        <v>1220</v>
      </c>
      <c r="H107" s="239" t="s">
        <v>539</v>
      </c>
      <c r="I107" s="93" t="s">
        <v>1213</v>
      </c>
      <c r="J107" s="114">
        <v>41604</v>
      </c>
      <c r="K107" s="114">
        <v>41604</v>
      </c>
      <c r="L107" s="247">
        <v>14770.09</v>
      </c>
      <c r="M107" s="122">
        <v>443.1</v>
      </c>
      <c r="N107" s="20"/>
      <c r="O107" s="21"/>
      <c r="P107" s="21"/>
      <c r="Q107" s="21"/>
      <c r="R107" s="124"/>
      <c r="S107" s="252"/>
      <c r="T107" t="s">
        <v>541</v>
      </c>
      <c r="U107" s="254"/>
      <c r="V107" s="108"/>
      <c r="W107" s="254"/>
      <c r="X107" s="108"/>
    </row>
    <row r="108" spans="1:24">
      <c r="A108" s="88">
        <f t="shared" si="1"/>
        <v>101</v>
      </c>
      <c r="B108" s="89" t="s">
        <v>563</v>
      </c>
      <c r="C108" s="236" t="s">
        <v>543</v>
      </c>
      <c r="D108" s="239" t="s">
        <v>556</v>
      </c>
      <c r="E108" s="255" t="s">
        <v>535</v>
      </c>
      <c r="F108" s="255" t="s">
        <v>1215</v>
      </c>
      <c r="G108" s="239" t="s">
        <v>1219</v>
      </c>
      <c r="H108" s="239" t="s">
        <v>539</v>
      </c>
      <c r="I108" s="93" t="s">
        <v>1213</v>
      </c>
      <c r="J108" s="114">
        <v>41604</v>
      </c>
      <c r="K108" s="114">
        <v>41604</v>
      </c>
      <c r="L108" s="247">
        <v>18172.38</v>
      </c>
      <c r="M108" s="122">
        <v>545.17</v>
      </c>
      <c r="N108" s="20"/>
      <c r="O108" s="21"/>
      <c r="P108" s="21"/>
      <c r="Q108" s="21"/>
      <c r="R108" s="124"/>
      <c r="S108" s="252"/>
      <c r="T108" t="s">
        <v>541</v>
      </c>
      <c r="U108" s="254"/>
      <c r="V108" s="108"/>
      <c r="W108" s="254"/>
      <c r="X108" s="108"/>
    </row>
    <row r="109" spans="1:24">
      <c r="A109" s="88">
        <f t="shared" si="1"/>
        <v>102</v>
      </c>
      <c r="B109" s="89" t="s">
        <v>564</v>
      </c>
      <c r="C109" s="236" t="s">
        <v>543</v>
      </c>
      <c r="D109" s="239" t="s">
        <v>561</v>
      </c>
      <c r="E109" s="255" t="s">
        <v>535</v>
      </c>
      <c r="F109" s="255" t="s">
        <v>1215</v>
      </c>
      <c r="G109" s="239" t="s">
        <v>1220</v>
      </c>
      <c r="H109" s="239" t="s">
        <v>539</v>
      </c>
      <c r="I109" s="93" t="s">
        <v>1213</v>
      </c>
      <c r="J109" s="114">
        <v>41604</v>
      </c>
      <c r="K109" s="114">
        <v>41604</v>
      </c>
      <c r="L109" s="247">
        <v>14770.09</v>
      </c>
      <c r="M109" s="122">
        <v>443.1</v>
      </c>
      <c r="N109" s="20"/>
      <c r="O109" s="21"/>
      <c r="P109" s="21"/>
      <c r="Q109" s="21"/>
      <c r="R109" s="124"/>
      <c r="S109" s="252"/>
      <c r="T109" t="s">
        <v>541</v>
      </c>
      <c r="U109" s="254"/>
      <c r="V109" s="108"/>
      <c r="W109" s="254"/>
      <c r="X109" s="108"/>
    </row>
    <row r="110" spans="1:24">
      <c r="A110" s="88">
        <f t="shared" si="1"/>
        <v>103</v>
      </c>
      <c r="B110" s="89" t="s">
        <v>565</v>
      </c>
      <c r="C110" s="236" t="s">
        <v>543</v>
      </c>
      <c r="D110" s="239" t="s">
        <v>561</v>
      </c>
      <c r="E110" s="255" t="s">
        <v>535</v>
      </c>
      <c r="F110" s="255" t="s">
        <v>1215</v>
      </c>
      <c r="G110" s="239" t="s">
        <v>1220</v>
      </c>
      <c r="H110" s="239" t="s">
        <v>539</v>
      </c>
      <c r="I110" s="93" t="s">
        <v>1213</v>
      </c>
      <c r="J110" s="114">
        <v>41604</v>
      </c>
      <c r="K110" s="114">
        <v>41604</v>
      </c>
      <c r="L110" s="247">
        <v>14770.09</v>
      </c>
      <c r="M110" s="122">
        <v>443.1</v>
      </c>
      <c r="N110" s="20"/>
      <c r="O110" s="21"/>
      <c r="P110" s="21"/>
      <c r="Q110" s="21"/>
      <c r="R110" s="124"/>
      <c r="S110" s="252"/>
      <c r="T110" t="s">
        <v>541</v>
      </c>
      <c r="U110" s="254"/>
      <c r="V110" s="108"/>
      <c r="W110" s="254"/>
      <c r="X110" s="108"/>
    </row>
    <row r="111" spans="1:24">
      <c r="A111" s="88">
        <f t="shared" si="1"/>
        <v>104</v>
      </c>
      <c r="B111" s="89" t="s">
        <v>566</v>
      </c>
      <c r="C111" s="236" t="s">
        <v>543</v>
      </c>
      <c r="D111" s="239" t="s">
        <v>561</v>
      </c>
      <c r="E111" s="255" t="s">
        <v>535</v>
      </c>
      <c r="F111" s="255" t="s">
        <v>1215</v>
      </c>
      <c r="G111" s="239" t="s">
        <v>1220</v>
      </c>
      <c r="H111" s="239" t="s">
        <v>539</v>
      </c>
      <c r="I111" s="93" t="s">
        <v>1213</v>
      </c>
      <c r="J111" s="114">
        <v>41604</v>
      </c>
      <c r="K111" s="114">
        <v>41604</v>
      </c>
      <c r="L111" s="247">
        <v>14770.09</v>
      </c>
      <c r="M111" s="122">
        <v>443.1</v>
      </c>
      <c r="N111" s="20"/>
      <c r="O111" s="21"/>
      <c r="P111" s="21"/>
      <c r="Q111" s="21"/>
      <c r="R111" s="124"/>
      <c r="S111" s="252"/>
      <c r="T111" t="s">
        <v>541</v>
      </c>
      <c r="U111" s="254"/>
      <c r="V111" s="108"/>
      <c r="W111" s="254"/>
      <c r="X111" s="108"/>
    </row>
    <row r="112" spans="1:24">
      <c r="A112" s="88">
        <f t="shared" si="1"/>
        <v>105</v>
      </c>
      <c r="B112" s="89" t="s">
        <v>567</v>
      </c>
      <c r="C112" s="236" t="s">
        <v>543</v>
      </c>
      <c r="D112" s="239" t="s">
        <v>561</v>
      </c>
      <c r="E112" s="255" t="s">
        <v>535</v>
      </c>
      <c r="F112" s="255" t="s">
        <v>1215</v>
      </c>
      <c r="G112" s="239" t="s">
        <v>1220</v>
      </c>
      <c r="H112" s="239" t="s">
        <v>539</v>
      </c>
      <c r="I112" s="93" t="s">
        <v>1213</v>
      </c>
      <c r="J112" s="114">
        <v>41604</v>
      </c>
      <c r="K112" s="114">
        <v>41604</v>
      </c>
      <c r="L112" s="247">
        <v>14770.09</v>
      </c>
      <c r="M112" s="122">
        <v>443.1</v>
      </c>
      <c r="N112" s="20"/>
      <c r="O112" s="21"/>
      <c r="P112" s="21"/>
      <c r="Q112" s="21"/>
      <c r="R112" s="124"/>
      <c r="S112" s="252"/>
      <c r="T112" t="s">
        <v>541</v>
      </c>
      <c r="U112" s="254"/>
      <c r="V112" s="108"/>
      <c r="W112" s="254"/>
      <c r="X112" s="108"/>
    </row>
    <row r="113" spans="1:24">
      <c r="A113" s="88">
        <f t="shared" si="1"/>
        <v>106</v>
      </c>
      <c r="B113" s="89" t="s">
        <v>568</v>
      </c>
      <c r="C113" s="236" t="s">
        <v>543</v>
      </c>
      <c r="D113" s="239" t="s">
        <v>561</v>
      </c>
      <c r="E113" s="255" t="s">
        <v>535</v>
      </c>
      <c r="F113" s="255" t="s">
        <v>1215</v>
      </c>
      <c r="G113" s="239" t="s">
        <v>1220</v>
      </c>
      <c r="H113" s="239" t="s">
        <v>539</v>
      </c>
      <c r="I113" s="93" t="s">
        <v>1213</v>
      </c>
      <c r="J113" s="114">
        <v>41604</v>
      </c>
      <c r="K113" s="114">
        <v>41604</v>
      </c>
      <c r="L113" s="247">
        <v>14770.09</v>
      </c>
      <c r="M113" s="122">
        <v>443.1</v>
      </c>
      <c r="N113" s="20"/>
      <c r="O113" s="21"/>
      <c r="P113" s="21"/>
      <c r="Q113" s="21"/>
      <c r="R113" s="124"/>
      <c r="S113" s="252"/>
      <c r="T113" t="s">
        <v>541</v>
      </c>
      <c r="U113" s="254"/>
      <c r="V113" s="108"/>
      <c r="W113" s="254"/>
      <c r="X113" s="108"/>
    </row>
    <row r="114" spans="1:24">
      <c r="A114" s="88">
        <f t="shared" si="1"/>
        <v>107</v>
      </c>
      <c r="B114" s="89" t="s">
        <v>569</v>
      </c>
      <c r="C114" s="236" t="s">
        <v>543</v>
      </c>
      <c r="D114" s="239" t="s">
        <v>544</v>
      </c>
      <c r="E114" s="255" t="s">
        <v>535</v>
      </c>
      <c r="F114" s="255" t="s">
        <v>1215</v>
      </c>
      <c r="G114" s="239" t="s">
        <v>1218</v>
      </c>
      <c r="H114" s="239" t="s">
        <v>539</v>
      </c>
      <c r="I114" s="93" t="s">
        <v>1213</v>
      </c>
      <c r="J114" s="114">
        <v>41263</v>
      </c>
      <c r="K114" s="114">
        <v>41263</v>
      </c>
      <c r="L114" s="247">
        <v>5837.34</v>
      </c>
      <c r="M114" s="122">
        <v>175.12</v>
      </c>
      <c r="N114" s="20"/>
      <c r="O114" s="21"/>
      <c r="P114" s="21"/>
      <c r="Q114" s="21"/>
      <c r="R114" s="124"/>
      <c r="S114" s="252"/>
      <c r="T114" t="s">
        <v>541</v>
      </c>
      <c r="U114" s="254"/>
      <c r="V114" s="108"/>
      <c r="W114" s="254"/>
      <c r="X114" s="108"/>
    </row>
    <row r="115" spans="1:24">
      <c r="A115" s="88">
        <f t="shared" si="1"/>
        <v>108</v>
      </c>
      <c r="B115" s="89" t="s">
        <v>570</v>
      </c>
      <c r="C115" s="236" t="s">
        <v>543</v>
      </c>
      <c r="D115" s="239" t="s">
        <v>544</v>
      </c>
      <c r="E115" s="255" t="s">
        <v>535</v>
      </c>
      <c r="F115" s="255" t="s">
        <v>1215</v>
      </c>
      <c r="G115" s="239" t="s">
        <v>1218</v>
      </c>
      <c r="H115" s="239" t="s">
        <v>539</v>
      </c>
      <c r="I115" s="93" t="s">
        <v>1213</v>
      </c>
      <c r="J115" s="114">
        <v>41263</v>
      </c>
      <c r="K115" s="114">
        <v>41263</v>
      </c>
      <c r="L115" s="247">
        <v>5950.47</v>
      </c>
      <c r="M115" s="122">
        <v>178.51</v>
      </c>
      <c r="N115" s="20"/>
      <c r="O115" s="21"/>
      <c r="P115" s="21"/>
      <c r="Q115" s="21"/>
      <c r="R115" s="124"/>
      <c r="S115" s="252"/>
      <c r="T115" t="s">
        <v>541</v>
      </c>
      <c r="U115" s="254"/>
      <c r="V115" s="108"/>
      <c r="W115" s="254"/>
      <c r="X115" s="108"/>
    </row>
    <row r="116" spans="1:24">
      <c r="A116" s="88">
        <f t="shared" si="1"/>
        <v>109</v>
      </c>
      <c r="B116" s="89" t="s">
        <v>573</v>
      </c>
      <c r="C116" s="236" t="s">
        <v>543</v>
      </c>
      <c r="D116" s="239" t="s">
        <v>544</v>
      </c>
      <c r="E116" s="255" t="s">
        <v>535</v>
      </c>
      <c r="F116" s="255" t="s">
        <v>1215</v>
      </c>
      <c r="G116" s="239" t="s">
        <v>1218</v>
      </c>
      <c r="H116" s="239" t="s">
        <v>539</v>
      </c>
      <c r="I116" s="93" t="s">
        <v>1213</v>
      </c>
      <c r="J116" s="114">
        <v>41263</v>
      </c>
      <c r="K116" s="114">
        <v>41263</v>
      </c>
      <c r="L116" s="247">
        <v>5950.47</v>
      </c>
      <c r="M116" s="122">
        <v>178.51</v>
      </c>
      <c r="N116" s="20"/>
      <c r="O116" s="21"/>
      <c r="P116" s="21"/>
      <c r="Q116" s="21"/>
      <c r="R116" s="124"/>
      <c r="S116" s="252"/>
      <c r="T116" t="s">
        <v>541</v>
      </c>
      <c r="U116" s="254"/>
      <c r="V116" s="108"/>
      <c r="W116" s="254"/>
      <c r="X116" s="108"/>
    </row>
    <row r="117" spans="1:24">
      <c r="A117" s="88">
        <f t="shared" si="1"/>
        <v>110</v>
      </c>
      <c r="B117" s="89" t="s">
        <v>574</v>
      </c>
      <c r="C117" s="236" t="s">
        <v>543</v>
      </c>
      <c r="D117" s="239" t="s">
        <v>544</v>
      </c>
      <c r="E117" s="255" t="s">
        <v>535</v>
      </c>
      <c r="F117" s="255" t="s">
        <v>1215</v>
      </c>
      <c r="G117" s="239" t="s">
        <v>1218</v>
      </c>
      <c r="H117" s="239" t="s">
        <v>539</v>
      </c>
      <c r="I117" s="93" t="s">
        <v>1213</v>
      </c>
      <c r="J117" s="114">
        <v>41263</v>
      </c>
      <c r="K117" s="114">
        <v>41263</v>
      </c>
      <c r="L117" s="247">
        <v>5846.26</v>
      </c>
      <c r="M117" s="122">
        <v>175.39</v>
      </c>
      <c r="N117" s="20"/>
      <c r="O117" s="21"/>
      <c r="P117" s="21"/>
      <c r="Q117" s="21"/>
      <c r="R117" s="124"/>
      <c r="S117" s="252"/>
      <c r="T117" t="s">
        <v>541</v>
      </c>
      <c r="U117" s="254"/>
      <c r="V117" s="108"/>
      <c r="W117" s="254"/>
      <c r="X117" s="108"/>
    </row>
    <row r="118" spans="1:24">
      <c r="A118" s="88">
        <f t="shared" si="1"/>
        <v>111</v>
      </c>
      <c r="B118" s="89" t="s">
        <v>575</v>
      </c>
      <c r="C118" s="236" t="s">
        <v>543</v>
      </c>
      <c r="D118" s="239" t="s">
        <v>544</v>
      </c>
      <c r="E118" s="255" t="s">
        <v>535</v>
      </c>
      <c r="F118" s="255" t="s">
        <v>1215</v>
      </c>
      <c r="G118" s="239" t="s">
        <v>1218</v>
      </c>
      <c r="H118" s="239" t="s">
        <v>539</v>
      </c>
      <c r="I118" s="93" t="s">
        <v>1213</v>
      </c>
      <c r="J118" s="114">
        <v>41263</v>
      </c>
      <c r="K118" s="114">
        <v>41263</v>
      </c>
      <c r="L118" s="247">
        <v>5825.79</v>
      </c>
      <c r="M118" s="122">
        <v>174.77</v>
      </c>
      <c r="N118" s="20"/>
      <c r="O118" s="21"/>
      <c r="P118" s="21"/>
      <c r="Q118" s="21"/>
      <c r="R118" s="124"/>
      <c r="S118" s="252"/>
      <c r="T118" t="s">
        <v>541</v>
      </c>
      <c r="U118" s="254"/>
      <c r="V118" s="108"/>
      <c r="W118" s="254"/>
      <c r="X118" s="108"/>
    </row>
    <row r="119" spans="1:24">
      <c r="A119" s="88">
        <f t="shared" si="1"/>
        <v>112</v>
      </c>
      <c r="B119" s="89" t="s">
        <v>576</v>
      </c>
      <c r="C119" s="236" t="s">
        <v>543</v>
      </c>
      <c r="D119" s="239" t="s">
        <v>544</v>
      </c>
      <c r="E119" s="255" t="s">
        <v>535</v>
      </c>
      <c r="F119" s="255" t="s">
        <v>1215</v>
      </c>
      <c r="G119" s="239" t="s">
        <v>1218</v>
      </c>
      <c r="H119" s="239" t="s">
        <v>539</v>
      </c>
      <c r="I119" s="93" t="s">
        <v>1213</v>
      </c>
      <c r="J119" s="114">
        <v>41263</v>
      </c>
      <c r="K119" s="114">
        <v>41263</v>
      </c>
      <c r="L119" s="247">
        <v>5572.22</v>
      </c>
      <c r="M119" s="122">
        <v>167.17</v>
      </c>
      <c r="N119" s="20"/>
      <c r="O119" s="21"/>
      <c r="P119" s="21"/>
      <c r="Q119" s="21"/>
      <c r="R119" s="124"/>
      <c r="S119" s="252"/>
      <c r="T119" t="s">
        <v>541</v>
      </c>
      <c r="U119" s="254"/>
      <c r="V119" s="108"/>
      <c r="W119" s="254"/>
      <c r="X119" s="108"/>
    </row>
    <row r="120" spans="1:24">
      <c r="A120" s="88">
        <f t="shared" si="1"/>
        <v>113</v>
      </c>
      <c r="B120" s="89" t="s">
        <v>577</v>
      </c>
      <c r="C120" s="236" t="s">
        <v>543</v>
      </c>
      <c r="D120" s="239" t="s">
        <v>544</v>
      </c>
      <c r="E120" s="255" t="s">
        <v>535</v>
      </c>
      <c r="F120" s="255" t="s">
        <v>1215</v>
      </c>
      <c r="G120" s="239" t="s">
        <v>1218</v>
      </c>
      <c r="H120" s="239" t="s">
        <v>539</v>
      </c>
      <c r="I120" s="93" t="s">
        <v>1213</v>
      </c>
      <c r="J120" s="114">
        <v>41263</v>
      </c>
      <c r="K120" s="114">
        <v>41263</v>
      </c>
      <c r="L120" s="247">
        <v>5837.34</v>
      </c>
      <c r="M120" s="122">
        <v>175.12</v>
      </c>
      <c r="N120" s="20"/>
      <c r="O120" s="21"/>
      <c r="P120" s="21"/>
      <c r="Q120" s="21"/>
      <c r="R120" s="124"/>
      <c r="S120" s="252"/>
      <c r="T120" t="s">
        <v>541</v>
      </c>
      <c r="U120" s="254"/>
      <c r="V120" s="108"/>
      <c r="W120" s="254"/>
      <c r="X120" s="108"/>
    </row>
    <row r="121" spans="1:24">
      <c r="A121" s="88">
        <f t="shared" si="1"/>
        <v>114</v>
      </c>
      <c r="B121" s="89" t="s">
        <v>578</v>
      </c>
      <c r="C121" s="236" t="s">
        <v>543</v>
      </c>
      <c r="D121" s="239" t="s">
        <v>544</v>
      </c>
      <c r="E121" s="255" t="s">
        <v>535</v>
      </c>
      <c r="F121" s="255" t="s">
        <v>1215</v>
      </c>
      <c r="G121" s="239" t="s">
        <v>1218</v>
      </c>
      <c r="H121" s="239" t="s">
        <v>539</v>
      </c>
      <c r="I121" s="93" t="s">
        <v>1213</v>
      </c>
      <c r="J121" s="114">
        <v>41263</v>
      </c>
      <c r="K121" s="114">
        <v>41263</v>
      </c>
      <c r="L121" s="247">
        <v>5572.22</v>
      </c>
      <c r="M121" s="122">
        <v>167.17</v>
      </c>
      <c r="N121" s="20"/>
      <c r="O121" s="21"/>
      <c r="P121" s="21"/>
      <c r="Q121" s="21"/>
      <c r="R121" s="124"/>
      <c r="S121" s="252"/>
      <c r="T121" t="s">
        <v>541</v>
      </c>
      <c r="U121" s="254"/>
      <c r="V121" s="108"/>
      <c r="W121" s="254"/>
      <c r="X121" s="108"/>
    </row>
    <row r="122" spans="1:24">
      <c r="A122" s="88">
        <f t="shared" si="1"/>
        <v>115</v>
      </c>
      <c r="B122" s="89" t="s">
        <v>579</v>
      </c>
      <c r="C122" s="236" t="s">
        <v>543</v>
      </c>
      <c r="D122" s="239" t="s">
        <v>544</v>
      </c>
      <c r="E122" s="255" t="s">
        <v>535</v>
      </c>
      <c r="F122" s="255" t="s">
        <v>1215</v>
      </c>
      <c r="G122" s="239" t="s">
        <v>1218</v>
      </c>
      <c r="H122" s="239" t="s">
        <v>539</v>
      </c>
      <c r="I122" s="93" t="s">
        <v>1213</v>
      </c>
      <c r="J122" s="114">
        <v>41263</v>
      </c>
      <c r="K122" s="114">
        <v>41263</v>
      </c>
      <c r="L122" s="247">
        <v>5825.79</v>
      </c>
      <c r="M122" s="122">
        <v>174.77</v>
      </c>
      <c r="N122" s="20"/>
      <c r="O122" s="21"/>
      <c r="P122" s="21"/>
      <c r="Q122" s="21"/>
      <c r="R122" s="124"/>
      <c r="S122" s="252"/>
      <c r="T122" t="s">
        <v>541</v>
      </c>
      <c r="U122" s="254"/>
      <c r="V122" s="108"/>
      <c r="W122" s="254"/>
      <c r="X122" s="108"/>
    </row>
    <row r="123" spans="1:24">
      <c r="A123" s="88">
        <f t="shared" si="1"/>
        <v>116</v>
      </c>
      <c r="B123" s="89" t="s">
        <v>580</v>
      </c>
      <c r="C123" s="236" t="s">
        <v>543</v>
      </c>
      <c r="D123" s="239" t="s">
        <v>544</v>
      </c>
      <c r="E123" s="255" t="s">
        <v>535</v>
      </c>
      <c r="F123" s="255" t="s">
        <v>1215</v>
      </c>
      <c r="G123" s="239" t="s">
        <v>1218</v>
      </c>
      <c r="H123" s="239" t="s">
        <v>539</v>
      </c>
      <c r="I123" s="93" t="s">
        <v>1213</v>
      </c>
      <c r="J123" s="114">
        <v>41263</v>
      </c>
      <c r="K123" s="114">
        <v>41263</v>
      </c>
      <c r="L123" s="247">
        <v>5572.22</v>
      </c>
      <c r="M123" s="122">
        <v>167.17</v>
      </c>
      <c r="N123" s="20"/>
      <c r="O123" s="21"/>
      <c r="P123" s="21"/>
      <c r="Q123" s="21"/>
      <c r="R123" s="124"/>
      <c r="S123" s="252"/>
      <c r="T123" t="s">
        <v>541</v>
      </c>
      <c r="U123" s="254"/>
      <c r="V123" s="108"/>
      <c r="W123" s="254"/>
      <c r="X123" s="108"/>
    </row>
    <row r="124" spans="1:24">
      <c r="A124" s="88">
        <f t="shared" si="1"/>
        <v>117</v>
      </c>
      <c r="B124" s="89" t="s">
        <v>581</v>
      </c>
      <c r="C124" s="236" t="s">
        <v>543</v>
      </c>
      <c r="D124" s="239" t="s">
        <v>544</v>
      </c>
      <c r="E124" s="255" t="s">
        <v>535</v>
      </c>
      <c r="F124" s="255" t="s">
        <v>1215</v>
      </c>
      <c r="G124" s="239" t="s">
        <v>1218</v>
      </c>
      <c r="H124" s="239" t="s">
        <v>539</v>
      </c>
      <c r="I124" s="93" t="s">
        <v>1213</v>
      </c>
      <c r="J124" s="114">
        <v>41263</v>
      </c>
      <c r="K124" s="114">
        <v>41263</v>
      </c>
      <c r="L124" s="247">
        <v>5572.22</v>
      </c>
      <c r="M124" s="122">
        <v>167.17</v>
      </c>
      <c r="N124" s="20"/>
      <c r="O124" s="21"/>
      <c r="P124" s="21"/>
      <c r="Q124" s="21"/>
      <c r="R124" s="124"/>
      <c r="S124" s="252"/>
      <c r="T124" t="s">
        <v>541</v>
      </c>
      <c r="U124" s="254"/>
      <c r="V124" s="108"/>
      <c r="W124" s="254"/>
      <c r="X124" s="108"/>
    </row>
    <row r="125" spans="1:24">
      <c r="A125" s="88">
        <f t="shared" si="1"/>
        <v>118</v>
      </c>
      <c r="B125" s="89" t="s">
        <v>582</v>
      </c>
      <c r="C125" s="236" t="s">
        <v>543</v>
      </c>
      <c r="D125" s="239" t="s">
        <v>544</v>
      </c>
      <c r="E125" s="255" t="s">
        <v>535</v>
      </c>
      <c r="F125" s="255" t="s">
        <v>1215</v>
      </c>
      <c r="G125" s="239" t="s">
        <v>1218</v>
      </c>
      <c r="H125" s="239" t="s">
        <v>539</v>
      </c>
      <c r="I125" s="93" t="s">
        <v>1213</v>
      </c>
      <c r="J125" s="114">
        <v>41263</v>
      </c>
      <c r="K125" s="114">
        <v>41263</v>
      </c>
      <c r="L125" s="247">
        <v>5572.22</v>
      </c>
      <c r="M125" s="122">
        <v>167.17</v>
      </c>
      <c r="N125" s="20"/>
      <c r="O125" s="21"/>
      <c r="P125" s="21"/>
      <c r="Q125" s="21"/>
      <c r="R125" s="124"/>
      <c r="S125" s="252"/>
      <c r="T125" t="s">
        <v>541</v>
      </c>
      <c r="U125" s="254"/>
      <c r="V125" s="108"/>
      <c r="W125" s="254"/>
      <c r="X125" s="108"/>
    </row>
    <row r="126" spans="1:24">
      <c r="A126" s="88">
        <f t="shared" si="1"/>
        <v>119</v>
      </c>
      <c r="B126" s="89" t="s">
        <v>583</v>
      </c>
      <c r="C126" s="236" t="s">
        <v>543</v>
      </c>
      <c r="D126" s="239" t="s">
        <v>544</v>
      </c>
      <c r="E126" s="255" t="s">
        <v>535</v>
      </c>
      <c r="F126" s="255" t="s">
        <v>1215</v>
      </c>
      <c r="G126" s="239" t="s">
        <v>1218</v>
      </c>
      <c r="H126" s="239" t="s">
        <v>539</v>
      </c>
      <c r="I126" s="93" t="s">
        <v>1213</v>
      </c>
      <c r="J126" s="114">
        <v>41263</v>
      </c>
      <c r="K126" s="114">
        <v>41263</v>
      </c>
      <c r="L126" s="247">
        <v>5572.22</v>
      </c>
      <c r="M126" s="122">
        <v>167.17</v>
      </c>
      <c r="N126" s="20"/>
      <c r="O126" s="21"/>
      <c r="P126" s="21"/>
      <c r="Q126" s="21"/>
      <c r="R126" s="124"/>
      <c r="S126" s="252"/>
      <c r="T126" t="s">
        <v>541</v>
      </c>
      <c r="U126" s="254"/>
      <c r="V126" s="108"/>
      <c r="W126" s="254"/>
      <c r="X126" s="108"/>
    </row>
    <row r="127" spans="1:24">
      <c r="A127" s="88">
        <f t="shared" si="1"/>
        <v>120</v>
      </c>
      <c r="B127" s="89" t="s">
        <v>584</v>
      </c>
      <c r="C127" s="236" t="s">
        <v>543</v>
      </c>
      <c r="D127" s="239" t="s">
        <v>544</v>
      </c>
      <c r="E127" s="255" t="s">
        <v>535</v>
      </c>
      <c r="F127" s="255" t="s">
        <v>1215</v>
      </c>
      <c r="G127" s="239" t="s">
        <v>1218</v>
      </c>
      <c r="H127" s="239" t="s">
        <v>539</v>
      </c>
      <c r="I127" s="93" t="s">
        <v>1213</v>
      </c>
      <c r="J127" s="114">
        <v>41263</v>
      </c>
      <c r="K127" s="114">
        <v>41263</v>
      </c>
      <c r="L127" s="247">
        <v>5572.22</v>
      </c>
      <c r="M127" s="122">
        <v>167.17</v>
      </c>
      <c r="N127" s="20"/>
      <c r="O127" s="21"/>
      <c r="P127" s="21"/>
      <c r="Q127" s="21"/>
      <c r="R127" s="124"/>
      <c r="S127" s="252"/>
      <c r="T127" t="s">
        <v>541</v>
      </c>
      <c r="U127" s="254"/>
      <c r="V127" s="108"/>
      <c r="W127" s="254"/>
      <c r="X127" s="108"/>
    </row>
    <row r="128" spans="1:24">
      <c r="A128" s="88">
        <f t="shared" si="1"/>
        <v>121</v>
      </c>
      <c r="B128" s="89" t="s">
        <v>585</v>
      </c>
      <c r="C128" s="236" t="s">
        <v>543</v>
      </c>
      <c r="D128" s="239" t="s">
        <v>544</v>
      </c>
      <c r="E128" s="255" t="s">
        <v>535</v>
      </c>
      <c r="F128" s="255" t="s">
        <v>1215</v>
      </c>
      <c r="G128" s="239" t="s">
        <v>1218</v>
      </c>
      <c r="H128" s="239" t="s">
        <v>539</v>
      </c>
      <c r="I128" s="93" t="s">
        <v>1213</v>
      </c>
      <c r="J128" s="114">
        <v>41263</v>
      </c>
      <c r="K128" s="114">
        <v>41263</v>
      </c>
      <c r="L128" s="247">
        <v>5572.22</v>
      </c>
      <c r="M128" s="122">
        <v>167.17</v>
      </c>
      <c r="N128" s="20"/>
      <c r="O128" s="21"/>
      <c r="P128" s="21"/>
      <c r="Q128" s="21"/>
      <c r="R128" s="124"/>
      <c r="S128" s="252"/>
      <c r="T128" t="s">
        <v>541</v>
      </c>
      <c r="U128" s="254"/>
      <c r="V128" s="108"/>
      <c r="W128" s="254"/>
      <c r="X128" s="108"/>
    </row>
    <row r="129" spans="1:24">
      <c r="A129" s="88">
        <f t="shared" si="1"/>
        <v>122</v>
      </c>
      <c r="B129" s="89" t="s">
        <v>586</v>
      </c>
      <c r="C129" s="236" t="s">
        <v>543</v>
      </c>
      <c r="D129" s="239" t="s">
        <v>544</v>
      </c>
      <c r="E129" s="255" t="s">
        <v>535</v>
      </c>
      <c r="F129" s="255" t="s">
        <v>1215</v>
      </c>
      <c r="G129" s="239" t="s">
        <v>1218</v>
      </c>
      <c r="H129" s="239" t="s">
        <v>539</v>
      </c>
      <c r="I129" s="93" t="s">
        <v>1213</v>
      </c>
      <c r="J129" s="114">
        <v>41263</v>
      </c>
      <c r="K129" s="114">
        <v>41263</v>
      </c>
      <c r="L129" s="247">
        <v>5572.22</v>
      </c>
      <c r="M129" s="122">
        <v>167.17</v>
      </c>
      <c r="N129" s="20"/>
      <c r="O129" s="21"/>
      <c r="P129" s="21"/>
      <c r="Q129" s="21"/>
      <c r="R129" s="124"/>
      <c r="S129" s="252"/>
      <c r="T129" t="s">
        <v>541</v>
      </c>
      <c r="U129" s="254"/>
      <c r="V129" s="108"/>
      <c r="W129" s="254"/>
      <c r="X129" s="108"/>
    </row>
    <row r="130" spans="1:24">
      <c r="A130" s="88">
        <f t="shared" si="1"/>
        <v>123</v>
      </c>
      <c r="B130" s="89" t="s">
        <v>587</v>
      </c>
      <c r="C130" s="236" t="s">
        <v>543</v>
      </c>
      <c r="D130" s="239" t="s">
        <v>544</v>
      </c>
      <c r="E130" s="255" t="s">
        <v>535</v>
      </c>
      <c r="F130" s="255" t="s">
        <v>1215</v>
      </c>
      <c r="G130" s="239" t="s">
        <v>1218</v>
      </c>
      <c r="H130" s="239" t="s">
        <v>539</v>
      </c>
      <c r="I130" s="93" t="s">
        <v>1213</v>
      </c>
      <c r="J130" s="114">
        <v>41263</v>
      </c>
      <c r="K130" s="114">
        <v>41263</v>
      </c>
      <c r="L130" s="247">
        <v>5572.22</v>
      </c>
      <c r="M130" s="122">
        <v>167.17</v>
      </c>
      <c r="N130" s="20"/>
      <c r="O130" s="21"/>
      <c r="P130" s="21"/>
      <c r="Q130" s="21"/>
      <c r="R130" s="124"/>
      <c r="S130" s="252"/>
      <c r="T130" t="s">
        <v>541</v>
      </c>
      <c r="U130" s="254"/>
      <c r="V130" s="108"/>
      <c r="W130" s="254"/>
      <c r="X130" s="108"/>
    </row>
    <row r="131" spans="1:24">
      <c r="A131" s="88">
        <f t="shared" si="1"/>
        <v>124</v>
      </c>
      <c r="B131" s="89" t="s">
        <v>588</v>
      </c>
      <c r="C131" s="236" t="s">
        <v>543</v>
      </c>
      <c r="D131" s="239" t="s">
        <v>544</v>
      </c>
      <c r="E131" s="255" t="s">
        <v>535</v>
      </c>
      <c r="F131" s="255" t="s">
        <v>1215</v>
      </c>
      <c r="G131" s="239" t="s">
        <v>1218</v>
      </c>
      <c r="H131" s="239" t="s">
        <v>539</v>
      </c>
      <c r="I131" s="93" t="s">
        <v>1213</v>
      </c>
      <c r="J131" s="114">
        <v>41263</v>
      </c>
      <c r="K131" s="114">
        <v>41263</v>
      </c>
      <c r="L131" s="247">
        <v>5837.34</v>
      </c>
      <c r="M131" s="122">
        <v>175.12</v>
      </c>
      <c r="N131" s="20"/>
      <c r="O131" s="21"/>
      <c r="P131" s="21"/>
      <c r="Q131" s="21"/>
      <c r="R131" s="124"/>
      <c r="S131" s="252"/>
      <c r="T131" t="s">
        <v>541</v>
      </c>
      <c r="U131" s="254"/>
      <c r="V131" s="108"/>
      <c r="W131" s="254"/>
      <c r="X131" s="108"/>
    </row>
    <row r="132" spans="1:24">
      <c r="A132" s="88">
        <f t="shared" si="1"/>
        <v>125</v>
      </c>
      <c r="B132" s="89" t="s">
        <v>589</v>
      </c>
      <c r="C132" s="236" t="s">
        <v>543</v>
      </c>
      <c r="D132" s="239" t="s">
        <v>544</v>
      </c>
      <c r="E132" s="255" t="s">
        <v>535</v>
      </c>
      <c r="F132" s="255" t="s">
        <v>1215</v>
      </c>
      <c r="G132" s="239" t="s">
        <v>1218</v>
      </c>
      <c r="H132" s="239" t="s">
        <v>539</v>
      </c>
      <c r="I132" s="93" t="s">
        <v>1213</v>
      </c>
      <c r="J132" s="114">
        <v>41263</v>
      </c>
      <c r="K132" s="114">
        <v>41263</v>
      </c>
      <c r="L132" s="247">
        <v>5837.34</v>
      </c>
      <c r="M132" s="122">
        <v>175.12</v>
      </c>
      <c r="N132" s="20"/>
      <c r="O132" s="21"/>
      <c r="P132" s="21"/>
      <c r="Q132" s="21"/>
      <c r="R132" s="124"/>
      <c r="S132" s="252"/>
      <c r="T132" t="s">
        <v>541</v>
      </c>
      <c r="U132" s="254"/>
      <c r="V132" s="108"/>
      <c r="W132" s="254"/>
      <c r="X132" s="108"/>
    </row>
    <row r="133" spans="1:24">
      <c r="A133" s="88">
        <f t="shared" si="1"/>
        <v>126</v>
      </c>
      <c r="B133" s="89" t="s">
        <v>590</v>
      </c>
      <c r="C133" s="236" t="s">
        <v>543</v>
      </c>
      <c r="D133" s="239" t="s">
        <v>544</v>
      </c>
      <c r="E133" s="255" t="s">
        <v>535</v>
      </c>
      <c r="F133" s="255" t="s">
        <v>1215</v>
      </c>
      <c r="G133" s="239" t="s">
        <v>1218</v>
      </c>
      <c r="H133" s="239" t="s">
        <v>539</v>
      </c>
      <c r="I133" s="93" t="s">
        <v>1213</v>
      </c>
      <c r="J133" s="114">
        <v>41263</v>
      </c>
      <c r="K133" s="114">
        <v>41263</v>
      </c>
      <c r="L133" s="247">
        <v>5837.34</v>
      </c>
      <c r="M133" s="122">
        <v>175.12</v>
      </c>
      <c r="N133" s="20"/>
      <c r="O133" s="21"/>
      <c r="P133" s="21"/>
      <c r="Q133" s="21"/>
      <c r="R133" s="124"/>
      <c r="S133" s="252"/>
      <c r="T133" t="s">
        <v>541</v>
      </c>
      <c r="U133" s="254"/>
      <c r="V133" s="108"/>
      <c r="W133" s="254"/>
      <c r="X133" s="108"/>
    </row>
    <row r="134" spans="1:24">
      <c r="A134" s="88">
        <f t="shared" si="1"/>
        <v>127</v>
      </c>
      <c r="B134" s="89" t="s">
        <v>591</v>
      </c>
      <c r="C134" s="236" t="s">
        <v>543</v>
      </c>
      <c r="D134" s="239" t="s">
        <v>544</v>
      </c>
      <c r="E134" s="255" t="s">
        <v>535</v>
      </c>
      <c r="F134" s="255" t="s">
        <v>1215</v>
      </c>
      <c r="G134" s="239" t="s">
        <v>1218</v>
      </c>
      <c r="H134" s="239" t="s">
        <v>539</v>
      </c>
      <c r="I134" s="93" t="s">
        <v>1213</v>
      </c>
      <c r="J134" s="114">
        <v>41263</v>
      </c>
      <c r="K134" s="114">
        <v>41263</v>
      </c>
      <c r="L134" s="247">
        <v>5825.79</v>
      </c>
      <c r="M134" s="122">
        <v>174.77</v>
      </c>
      <c r="N134" s="20"/>
      <c r="O134" s="21"/>
      <c r="P134" s="21"/>
      <c r="Q134" s="21"/>
      <c r="R134" s="124"/>
      <c r="S134" s="252"/>
      <c r="T134" t="s">
        <v>541</v>
      </c>
      <c r="U134" s="254"/>
      <c r="V134" s="108"/>
      <c r="W134" s="254"/>
      <c r="X134" s="108"/>
    </row>
    <row r="135" spans="1:24">
      <c r="A135" s="88">
        <f t="shared" si="1"/>
        <v>128</v>
      </c>
      <c r="B135" s="89" t="s">
        <v>592</v>
      </c>
      <c r="C135" s="236" t="s">
        <v>543</v>
      </c>
      <c r="D135" s="239" t="s">
        <v>544</v>
      </c>
      <c r="E135" s="255" t="s">
        <v>535</v>
      </c>
      <c r="F135" s="255" t="s">
        <v>1215</v>
      </c>
      <c r="G135" s="239" t="s">
        <v>1218</v>
      </c>
      <c r="H135" s="239" t="s">
        <v>539</v>
      </c>
      <c r="I135" s="93" t="s">
        <v>1213</v>
      </c>
      <c r="J135" s="114">
        <v>41263</v>
      </c>
      <c r="K135" s="114">
        <v>41263</v>
      </c>
      <c r="L135" s="247">
        <v>5572.22</v>
      </c>
      <c r="M135" s="122">
        <v>167.17</v>
      </c>
      <c r="N135" s="20"/>
      <c r="O135" s="21"/>
      <c r="P135" s="21"/>
      <c r="Q135" s="21"/>
      <c r="R135" s="124"/>
      <c r="S135" s="252"/>
      <c r="T135" t="s">
        <v>541</v>
      </c>
      <c r="U135" s="254"/>
      <c r="V135" s="108"/>
      <c r="W135" s="254"/>
      <c r="X135" s="108"/>
    </row>
    <row r="136" spans="1:24">
      <c r="A136" s="88">
        <f t="shared" si="1"/>
        <v>129</v>
      </c>
      <c r="B136" s="89" t="s">
        <v>593</v>
      </c>
      <c r="C136" s="236" t="s">
        <v>543</v>
      </c>
      <c r="D136" s="239" t="s">
        <v>544</v>
      </c>
      <c r="E136" s="255" t="s">
        <v>535</v>
      </c>
      <c r="F136" s="255" t="s">
        <v>1215</v>
      </c>
      <c r="G136" s="239" t="s">
        <v>1218</v>
      </c>
      <c r="H136" s="239" t="s">
        <v>539</v>
      </c>
      <c r="I136" s="93" t="s">
        <v>1213</v>
      </c>
      <c r="J136" s="114">
        <v>41263</v>
      </c>
      <c r="K136" s="114">
        <v>41263</v>
      </c>
      <c r="L136" s="247">
        <v>5837.34</v>
      </c>
      <c r="M136" s="122">
        <v>175.12</v>
      </c>
      <c r="N136" s="20"/>
      <c r="O136" s="21"/>
      <c r="P136" s="21"/>
      <c r="Q136" s="21"/>
      <c r="R136" s="124"/>
      <c r="S136" s="252"/>
      <c r="T136" t="s">
        <v>541</v>
      </c>
      <c r="U136" s="254"/>
      <c r="V136" s="108"/>
      <c r="W136" s="254"/>
      <c r="X136" s="108"/>
    </row>
    <row r="137" spans="1:24">
      <c r="A137" s="88">
        <f t="shared" ref="A137:A200" si="2">A136+1</f>
        <v>130</v>
      </c>
      <c r="B137" s="89" t="s">
        <v>594</v>
      </c>
      <c r="C137" s="236" t="s">
        <v>543</v>
      </c>
      <c r="D137" s="239" t="s">
        <v>544</v>
      </c>
      <c r="E137" s="255" t="s">
        <v>535</v>
      </c>
      <c r="F137" s="255" t="s">
        <v>1215</v>
      </c>
      <c r="G137" s="239" t="s">
        <v>1218</v>
      </c>
      <c r="H137" s="239" t="s">
        <v>539</v>
      </c>
      <c r="I137" s="93" t="s">
        <v>1213</v>
      </c>
      <c r="J137" s="114">
        <v>41263</v>
      </c>
      <c r="K137" s="114">
        <v>41263</v>
      </c>
      <c r="L137" s="247">
        <v>5825.79</v>
      </c>
      <c r="M137" s="122">
        <v>174.77</v>
      </c>
      <c r="N137" s="20"/>
      <c r="O137" s="21"/>
      <c r="P137" s="21"/>
      <c r="Q137" s="21"/>
      <c r="R137" s="124"/>
      <c r="S137" s="252"/>
      <c r="T137" t="s">
        <v>541</v>
      </c>
      <c r="U137" s="254"/>
      <c r="V137" s="108"/>
      <c r="W137" s="254"/>
      <c r="X137" s="108"/>
    </row>
    <row r="138" spans="1:24">
      <c r="A138" s="88">
        <f t="shared" si="2"/>
        <v>131</v>
      </c>
      <c r="B138" s="89" t="s">
        <v>595</v>
      </c>
      <c r="C138" s="236" t="s">
        <v>543</v>
      </c>
      <c r="D138" s="239" t="s">
        <v>544</v>
      </c>
      <c r="E138" s="255" t="s">
        <v>535</v>
      </c>
      <c r="F138" s="255" t="s">
        <v>1215</v>
      </c>
      <c r="G138" s="239" t="s">
        <v>1218</v>
      </c>
      <c r="H138" s="239" t="s">
        <v>539</v>
      </c>
      <c r="I138" s="93" t="s">
        <v>1213</v>
      </c>
      <c r="J138" s="114">
        <v>41263</v>
      </c>
      <c r="K138" s="114">
        <v>41263</v>
      </c>
      <c r="L138" s="247">
        <v>5825.79</v>
      </c>
      <c r="M138" s="122">
        <v>174.77</v>
      </c>
      <c r="N138" s="20"/>
      <c r="O138" s="21"/>
      <c r="P138" s="21"/>
      <c r="Q138" s="21"/>
      <c r="R138" s="124"/>
      <c r="S138" s="252"/>
      <c r="T138" t="s">
        <v>541</v>
      </c>
      <c r="U138" s="254"/>
      <c r="V138" s="108"/>
      <c r="W138" s="254"/>
      <c r="X138" s="108"/>
    </row>
    <row r="139" spans="1:24">
      <c r="A139" s="88">
        <f t="shared" si="2"/>
        <v>132</v>
      </c>
      <c r="B139" s="89" t="s">
        <v>596</v>
      </c>
      <c r="C139" s="236" t="s">
        <v>543</v>
      </c>
      <c r="D139" s="239" t="s">
        <v>544</v>
      </c>
      <c r="E139" s="255" t="s">
        <v>535</v>
      </c>
      <c r="F139" s="255" t="s">
        <v>1215</v>
      </c>
      <c r="G139" s="239" t="s">
        <v>1218</v>
      </c>
      <c r="H139" s="239" t="s">
        <v>539</v>
      </c>
      <c r="I139" s="93" t="s">
        <v>1213</v>
      </c>
      <c r="J139" s="114">
        <v>41263</v>
      </c>
      <c r="K139" s="114">
        <v>41263</v>
      </c>
      <c r="L139" s="247">
        <v>5837.34</v>
      </c>
      <c r="M139" s="122">
        <v>175.12</v>
      </c>
      <c r="N139" s="20"/>
      <c r="O139" s="21"/>
      <c r="P139" s="21"/>
      <c r="Q139" s="21"/>
      <c r="R139" s="124"/>
      <c r="S139" s="252"/>
      <c r="T139" t="s">
        <v>541</v>
      </c>
      <c r="U139" s="254"/>
      <c r="V139" s="108"/>
      <c r="W139" s="254"/>
      <c r="X139" s="108"/>
    </row>
    <row r="140" spans="1:24">
      <c r="A140" s="88">
        <f t="shared" si="2"/>
        <v>133</v>
      </c>
      <c r="B140" s="89" t="s">
        <v>597</v>
      </c>
      <c r="C140" s="236" t="s">
        <v>543</v>
      </c>
      <c r="D140" s="239" t="s">
        <v>544</v>
      </c>
      <c r="E140" s="255" t="s">
        <v>535</v>
      </c>
      <c r="F140" s="255" t="s">
        <v>1215</v>
      </c>
      <c r="G140" s="239" t="s">
        <v>1218</v>
      </c>
      <c r="H140" s="239" t="s">
        <v>539</v>
      </c>
      <c r="I140" s="93" t="s">
        <v>1213</v>
      </c>
      <c r="J140" s="114">
        <v>41263</v>
      </c>
      <c r="K140" s="114">
        <v>41263</v>
      </c>
      <c r="L140" s="247">
        <v>5837.34</v>
      </c>
      <c r="M140" s="122">
        <v>175.12</v>
      </c>
      <c r="N140" s="20"/>
      <c r="O140" s="21"/>
      <c r="P140" s="21"/>
      <c r="Q140" s="21"/>
      <c r="R140" s="124"/>
      <c r="S140" s="252"/>
      <c r="T140" t="s">
        <v>541</v>
      </c>
      <c r="U140" s="254"/>
      <c r="V140" s="108"/>
      <c r="W140" s="254"/>
      <c r="X140" s="108"/>
    </row>
    <row r="141" spans="1:24">
      <c r="A141" s="88">
        <f t="shared" si="2"/>
        <v>134</v>
      </c>
      <c r="B141" s="89" t="s">
        <v>598</v>
      </c>
      <c r="C141" s="236" t="s">
        <v>543</v>
      </c>
      <c r="D141" s="239" t="s">
        <v>544</v>
      </c>
      <c r="E141" s="255" t="s">
        <v>535</v>
      </c>
      <c r="F141" s="255" t="s">
        <v>1215</v>
      </c>
      <c r="G141" s="239" t="s">
        <v>1218</v>
      </c>
      <c r="H141" s="239" t="s">
        <v>539</v>
      </c>
      <c r="I141" s="93" t="s">
        <v>1213</v>
      </c>
      <c r="J141" s="114">
        <v>41263</v>
      </c>
      <c r="K141" s="114">
        <v>41263</v>
      </c>
      <c r="L141" s="247">
        <v>5837.34</v>
      </c>
      <c r="M141" s="122">
        <v>175.12</v>
      </c>
      <c r="N141" s="20"/>
      <c r="O141" s="21"/>
      <c r="P141" s="21"/>
      <c r="Q141" s="21"/>
      <c r="R141" s="124"/>
      <c r="S141" s="252"/>
      <c r="T141" t="s">
        <v>541</v>
      </c>
      <c r="U141" s="254"/>
      <c r="V141" s="108"/>
      <c r="W141" s="254"/>
      <c r="X141" s="108"/>
    </row>
    <row r="142" spans="1:24">
      <c r="A142" s="88">
        <f t="shared" si="2"/>
        <v>135</v>
      </c>
      <c r="B142" s="89" t="s">
        <v>599</v>
      </c>
      <c r="C142" s="236" t="s">
        <v>543</v>
      </c>
      <c r="D142" s="239" t="s">
        <v>544</v>
      </c>
      <c r="E142" s="255" t="s">
        <v>535</v>
      </c>
      <c r="F142" s="255" t="s">
        <v>1215</v>
      </c>
      <c r="G142" s="239" t="s">
        <v>1218</v>
      </c>
      <c r="H142" s="239" t="s">
        <v>539</v>
      </c>
      <c r="I142" s="93" t="s">
        <v>1213</v>
      </c>
      <c r="J142" s="114">
        <v>41263</v>
      </c>
      <c r="K142" s="114">
        <v>41263</v>
      </c>
      <c r="L142" s="247">
        <v>5825.79</v>
      </c>
      <c r="M142" s="122">
        <v>174.77</v>
      </c>
      <c r="N142" s="20"/>
      <c r="O142" s="21"/>
      <c r="P142" s="21"/>
      <c r="Q142" s="21"/>
      <c r="R142" s="124"/>
      <c r="S142" s="252"/>
      <c r="T142" t="s">
        <v>541</v>
      </c>
      <c r="U142" s="254"/>
      <c r="V142" s="108"/>
      <c r="W142" s="254"/>
      <c r="X142" s="108"/>
    </row>
    <row r="143" spans="1:24">
      <c r="A143" s="88">
        <f t="shared" si="2"/>
        <v>136</v>
      </c>
      <c r="B143" s="89" t="s">
        <v>600</v>
      </c>
      <c r="C143" s="236" t="s">
        <v>543</v>
      </c>
      <c r="D143" s="239" t="s">
        <v>544</v>
      </c>
      <c r="E143" s="255" t="s">
        <v>535</v>
      </c>
      <c r="F143" s="255" t="s">
        <v>1215</v>
      </c>
      <c r="G143" s="239" t="s">
        <v>1218</v>
      </c>
      <c r="H143" s="239" t="s">
        <v>539</v>
      </c>
      <c r="I143" s="93" t="s">
        <v>1213</v>
      </c>
      <c r="J143" s="114">
        <v>41263</v>
      </c>
      <c r="K143" s="114">
        <v>41263</v>
      </c>
      <c r="L143" s="247">
        <v>5825.79</v>
      </c>
      <c r="M143" s="122">
        <v>174.77</v>
      </c>
      <c r="N143" s="20"/>
      <c r="O143" s="21"/>
      <c r="P143" s="21"/>
      <c r="Q143" s="21"/>
      <c r="R143" s="124"/>
      <c r="S143" s="252"/>
      <c r="T143" t="s">
        <v>541</v>
      </c>
      <c r="U143" s="254"/>
      <c r="V143" s="108"/>
      <c r="W143" s="254"/>
      <c r="X143" s="108"/>
    </row>
    <row r="144" spans="1:24">
      <c r="A144" s="88">
        <f t="shared" si="2"/>
        <v>137</v>
      </c>
      <c r="B144" s="89" t="s">
        <v>601</v>
      </c>
      <c r="C144" s="236" t="s">
        <v>543</v>
      </c>
      <c r="D144" s="239" t="s">
        <v>544</v>
      </c>
      <c r="E144" s="255" t="s">
        <v>535</v>
      </c>
      <c r="F144" s="255" t="s">
        <v>1215</v>
      </c>
      <c r="G144" s="239" t="s">
        <v>1218</v>
      </c>
      <c r="H144" s="239" t="s">
        <v>539</v>
      </c>
      <c r="I144" s="93" t="s">
        <v>1213</v>
      </c>
      <c r="J144" s="114">
        <v>41263</v>
      </c>
      <c r="K144" s="114">
        <v>41263</v>
      </c>
      <c r="L144" s="247">
        <v>5825.79</v>
      </c>
      <c r="M144" s="122">
        <v>174.77</v>
      </c>
      <c r="N144" s="20"/>
      <c r="O144" s="21"/>
      <c r="P144" s="21"/>
      <c r="Q144" s="21"/>
      <c r="R144" s="124"/>
      <c r="S144" s="252"/>
      <c r="T144" t="s">
        <v>541</v>
      </c>
      <c r="U144" s="254"/>
      <c r="V144" s="108"/>
      <c r="W144" s="254"/>
      <c r="X144" s="108"/>
    </row>
    <row r="145" spans="1:24">
      <c r="A145" s="88">
        <f t="shared" si="2"/>
        <v>138</v>
      </c>
      <c r="B145" s="89" t="s">
        <v>602</v>
      </c>
      <c r="C145" s="236" t="s">
        <v>543</v>
      </c>
      <c r="D145" s="239" t="s">
        <v>544</v>
      </c>
      <c r="E145" s="255" t="s">
        <v>535</v>
      </c>
      <c r="F145" s="255" t="s">
        <v>1215</v>
      </c>
      <c r="G145" s="239" t="s">
        <v>1218</v>
      </c>
      <c r="H145" s="239" t="s">
        <v>539</v>
      </c>
      <c r="I145" s="93" t="s">
        <v>1213</v>
      </c>
      <c r="J145" s="114">
        <v>41263</v>
      </c>
      <c r="K145" s="114">
        <v>41263</v>
      </c>
      <c r="L145" s="247">
        <v>5837.34</v>
      </c>
      <c r="M145" s="122">
        <v>175.12</v>
      </c>
      <c r="N145" s="20"/>
      <c r="O145" s="21"/>
      <c r="P145" s="21"/>
      <c r="Q145" s="21"/>
      <c r="R145" s="124"/>
      <c r="S145" s="252"/>
      <c r="T145" t="s">
        <v>541</v>
      </c>
      <c r="U145" s="254"/>
      <c r="V145" s="108"/>
      <c r="W145" s="254"/>
      <c r="X145" s="108"/>
    </row>
    <row r="146" spans="1:24">
      <c r="A146" s="88">
        <f t="shared" si="2"/>
        <v>139</v>
      </c>
      <c r="B146" s="89" t="s">
        <v>603</v>
      </c>
      <c r="C146" s="236" t="s">
        <v>543</v>
      </c>
      <c r="D146" s="239" t="s">
        <v>544</v>
      </c>
      <c r="E146" s="255" t="s">
        <v>535</v>
      </c>
      <c r="F146" s="255" t="s">
        <v>1215</v>
      </c>
      <c r="G146" s="239" t="s">
        <v>1218</v>
      </c>
      <c r="H146" s="239" t="s">
        <v>539</v>
      </c>
      <c r="I146" s="93" t="s">
        <v>1213</v>
      </c>
      <c r="J146" s="114">
        <v>41263</v>
      </c>
      <c r="K146" s="114">
        <v>41263</v>
      </c>
      <c r="L146" s="247">
        <v>5825.79</v>
      </c>
      <c r="M146" s="122">
        <v>174.77</v>
      </c>
      <c r="N146" s="20"/>
      <c r="O146" s="21"/>
      <c r="P146" s="21"/>
      <c r="Q146" s="21"/>
      <c r="R146" s="124"/>
      <c r="S146" s="252"/>
      <c r="T146" t="s">
        <v>541</v>
      </c>
      <c r="U146" s="254"/>
      <c r="V146" s="108"/>
      <c r="W146" s="254"/>
      <c r="X146" s="108"/>
    </row>
    <row r="147" spans="1:24">
      <c r="A147" s="88">
        <f t="shared" si="2"/>
        <v>140</v>
      </c>
      <c r="B147" s="89" t="s">
        <v>604</v>
      </c>
      <c r="C147" s="236" t="s">
        <v>543</v>
      </c>
      <c r="D147" s="239" t="s">
        <v>544</v>
      </c>
      <c r="E147" s="255" t="s">
        <v>535</v>
      </c>
      <c r="F147" s="255" t="s">
        <v>1215</v>
      </c>
      <c r="G147" s="239" t="s">
        <v>1218</v>
      </c>
      <c r="H147" s="239" t="s">
        <v>539</v>
      </c>
      <c r="I147" s="93" t="s">
        <v>1213</v>
      </c>
      <c r="J147" s="114">
        <v>41263</v>
      </c>
      <c r="K147" s="114">
        <v>41263</v>
      </c>
      <c r="L147" s="247">
        <v>5825.79</v>
      </c>
      <c r="M147" s="122">
        <v>174.77</v>
      </c>
      <c r="N147" s="20"/>
      <c r="O147" s="21"/>
      <c r="P147" s="21"/>
      <c r="Q147" s="21"/>
      <c r="R147" s="124"/>
      <c r="S147" s="252"/>
      <c r="T147" t="s">
        <v>541</v>
      </c>
      <c r="U147" s="254"/>
      <c r="V147" s="108"/>
      <c r="W147" s="254"/>
      <c r="X147" s="108"/>
    </row>
    <row r="148" spans="1:24">
      <c r="A148" s="88">
        <f t="shared" si="2"/>
        <v>141</v>
      </c>
      <c r="B148" s="89" t="s">
        <v>605</v>
      </c>
      <c r="C148" s="236" t="s">
        <v>543</v>
      </c>
      <c r="D148" s="239" t="s">
        <v>544</v>
      </c>
      <c r="E148" s="255" t="s">
        <v>535</v>
      </c>
      <c r="F148" s="255" t="s">
        <v>1215</v>
      </c>
      <c r="G148" s="239" t="s">
        <v>1218</v>
      </c>
      <c r="H148" s="239" t="s">
        <v>539</v>
      </c>
      <c r="I148" s="93" t="s">
        <v>1213</v>
      </c>
      <c r="J148" s="114">
        <v>41263</v>
      </c>
      <c r="K148" s="114">
        <v>41263</v>
      </c>
      <c r="L148" s="247">
        <v>5825.79</v>
      </c>
      <c r="M148" s="122">
        <v>174.77</v>
      </c>
      <c r="N148" s="20"/>
      <c r="O148" s="21"/>
      <c r="P148" s="21"/>
      <c r="Q148" s="21"/>
      <c r="R148" s="124"/>
      <c r="S148" s="252"/>
      <c r="T148" t="s">
        <v>541</v>
      </c>
      <c r="U148" s="254"/>
      <c r="V148" s="108"/>
      <c r="W148" s="254"/>
      <c r="X148" s="108"/>
    </row>
    <row r="149" spans="1:24">
      <c r="A149" s="88">
        <f t="shared" si="2"/>
        <v>142</v>
      </c>
      <c r="B149" s="89" t="s">
        <v>606</v>
      </c>
      <c r="C149" s="236" t="s">
        <v>543</v>
      </c>
      <c r="D149" s="239" t="s">
        <v>544</v>
      </c>
      <c r="E149" s="255" t="s">
        <v>535</v>
      </c>
      <c r="F149" s="255" t="s">
        <v>1215</v>
      </c>
      <c r="G149" s="239" t="s">
        <v>1218</v>
      </c>
      <c r="H149" s="239" t="s">
        <v>539</v>
      </c>
      <c r="I149" s="93" t="s">
        <v>1213</v>
      </c>
      <c r="J149" s="114">
        <v>41263</v>
      </c>
      <c r="K149" s="114">
        <v>41263</v>
      </c>
      <c r="L149" s="247">
        <v>5825.79</v>
      </c>
      <c r="M149" s="122">
        <v>174.77</v>
      </c>
      <c r="N149" s="20"/>
      <c r="O149" s="21"/>
      <c r="P149" s="21"/>
      <c r="Q149" s="21"/>
      <c r="R149" s="124"/>
      <c r="S149" s="252"/>
      <c r="T149" t="s">
        <v>541</v>
      </c>
      <c r="U149" s="254"/>
      <c r="V149" s="108"/>
      <c r="W149" s="254"/>
      <c r="X149" s="108"/>
    </row>
    <row r="150" spans="1:24">
      <c r="A150" s="88">
        <f t="shared" si="2"/>
        <v>143</v>
      </c>
      <c r="B150" s="89" t="s">
        <v>607</v>
      </c>
      <c r="C150" s="236" t="s">
        <v>543</v>
      </c>
      <c r="D150" s="239" t="s">
        <v>544</v>
      </c>
      <c r="E150" s="255" t="s">
        <v>535</v>
      </c>
      <c r="F150" s="255" t="s">
        <v>1215</v>
      </c>
      <c r="G150" s="239" t="s">
        <v>1218</v>
      </c>
      <c r="H150" s="239" t="s">
        <v>539</v>
      </c>
      <c r="I150" s="93" t="s">
        <v>1213</v>
      </c>
      <c r="J150" s="114">
        <v>41263</v>
      </c>
      <c r="K150" s="114">
        <v>41263</v>
      </c>
      <c r="L150" s="247">
        <v>5572.22</v>
      </c>
      <c r="M150" s="122">
        <v>167.17</v>
      </c>
      <c r="N150" s="20"/>
      <c r="O150" s="21"/>
      <c r="P150" s="21"/>
      <c r="Q150" s="21"/>
      <c r="R150" s="124"/>
      <c r="S150" s="252"/>
      <c r="T150" t="s">
        <v>541</v>
      </c>
      <c r="U150" s="254"/>
      <c r="V150" s="108"/>
      <c r="W150" s="254"/>
      <c r="X150" s="108"/>
    </row>
    <row r="151" spans="1:24">
      <c r="A151" s="88">
        <f t="shared" si="2"/>
        <v>144</v>
      </c>
      <c r="B151" s="89" t="s">
        <v>608</v>
      </c>
      <c r="C151" s="236" t="s">
        <v>543</v>
      </c>
      <c r="D151" s="239" t="s">
        <v>544</v>
      </c>
      <c r="E151" s="255" t="s">
        <v>535</v>
      </c>
      <c r="F151" s="255" t="s">
        <v>1215</v>
      </c>
      <c r="G151" s="239" t="s">
        <v>1218</v>
      </c>
      <c r="H151" s="239" t="s">
        <v>539</v>
      </c>
      <c r="I151" s="93" t="s">
        <v>1213</v>
      </c>
      <c r="J151" s="114">
        <v>41263</v>
      </c>
      <c r="K151" s="114">
        <v>41263</v>
      </c>
      <c r="L151" s="247">
        <v>5825.79</v>
      </c>
      <c r="M151" s="122">
        <v>174.77</v>
      </c>
      <c r="N151" s="20"/>
      <c r="O151" s="21"/>
      <c r="P151" s="21"/>
      <c r="Q151" s="21"/>
      <c r="R151" s="124"/>
      <c r="S151" s="252"/>
      <c r="T151" t="s">
        <v>541</v>
      </c>
      <c r="U151" s="254"/>
      <c r="V151" s="108"/>
      <c r="W151" s="254"/>
      <c r="X151" s="108"/>
    </row>
    <row r="152" spans="1:24">
      <c r="A152" s="88">
        <f t="shared" si="2"/>
        <v>145</v>
      </c>
      <c r="B152" s="89" t="s">
        <v>609</v>
      </c>
      <c r="C152" s="236" t="s">
        <v>543</v>
      </c>
      <c r="D152" s="239" t="s">
        <v>544</v>
      </c>
      <c r="E152" s="255" t="s">
        <v>535</v>
      </c>
      <c r="F152" s="255" t="s">
        <v>1215</v>
      </c>
      <c r="G152" s="239" t="s">
        <v>1218</v>
      </c>
      <c r="H152" s="239" t="s">
        <v>539</v>
      </c>
      <c r="I152" s="93" t="s">
        <v>1213</v>
      </c>
      <c r="J152" s="114">
        <v>41263</v>
      </c>
      <c r="K152" s="114">
        <v>41263</v>
      </c>
      <c r="L152" s="247">
        <v>5825.79</v>
      </c>
      <c r="M152" s="122">
        <v>174.77</v>
      </c>
      <c r="N152" s="20"/>
      <c r="O152" s="21"/>
      <c r="P152" s="21"/>
      <c r="Q152" s="21"/>
      <c r="R152" s="124"/>
      <c r="S152" s="252"/>
      <c r="T152" t="s">
        <v>541</v>
      </c>
      <c r="U152" s="254"/>
      <c r="V152" s="108"/>
      <c r="W152" s="254"/>
      <c r="X152" s="108"/>
    </row>
    <row r="153" spans="1:24">
      <c r="A153" s="88">
        <f t="shared" si="2"/>
        <v>146</v>
      </c>
      <c r="B153" s="89" t="s">
        <v>610</v>
      </c>
      <c r="C153" s="236" t="s">
        <v>543</v>
      </c>
      <c r="D153" s="239" t="s">
        <v>544</v>
      </c>
      <c r="E153" s="255" t="s">
        <v>535</v>
      </c>
      <c r="F153" s="255" t="s">
        <v>1215</v>
      </c>
      <c r="G153" s="239" t="s">
        <v>1218</v>
      </c>
      <c r="H153" s="239" t="s">
        <v>539</v>
      </c>
      <c r="I153" s="93" t="s">
        <v>1213</v>
      </c>
      <c r="J153" s="114">
        <v>41263</v>
      </c>
      <c r="K153" s="114">
        <v>41263</v>
      </c>
      <c r="L153" s="247">
        <v>5825.79</v>
      </c>
      <c r="M153" s="122">
        <v>174.77</v>
      </c>
      <c r="N153" s="20"/>
      <c r="O153" s="21"/>
      <c r="P153" s="21"/>
      <c r="Q153" s="21"/>
      <c r="R153" s="124"/>
      <c r="S153" s="252"/>
      <c r="T153" t="s">
        <v>541</v>
      </c>
      <c r="U153" s="254"/>
      <c r="V153" s="108"/>
      <c r="W153" s="254"/>
      <c r="X153" s="108"/>
    </row>
    <row r="154" spans="1:24">
      <c r="A154" s="88">
        <f t="shared" si="2"/>
        <v>147</v>
      </c>
      <c r="B154" s="89" t="s">
        <v>611</v>
      </c>
      <c r="C154" s="236" t="s">
        <v>543</v>
      </c>
      <c r="D154" s="239" t="s">
        <v>544</v>
      </c>
      <c r="E154" s="255" t="s">
        <v>535</v>
      </c>
      <c r="F154" s="255" t="s">
        <v>1215</v>
      </c>
      <c r="G154" s="239" t="s">
        <v>1218</v>
      </c>
      <c r="H154" s="239" t="s">
        <v>539</v>
      </c>
      <c r="I154" s="93" t="s">
        <v>1213</v>
      </c>
      <c r="J154" s="114">
        <v>41263</v>
      </c>
      <c r="K154" s="114">
        <v>41263</v>
      </c>
      <c r="L154" s="247">
        <v>5572.22</v>
      </c>
      <c r="M154" s="122">
        <v>167.17</v>
      </c>
      <c r="N154" s="20"/>
      <c r="O154" s="21"/>
      <c r="P154" s="21"/>
      <c r="Q154" s="21"/>
      <c r="R154" s="124"/>
      <c r="S154" s="252"/>
      <c r="T154" t="s">
        <v>541</v>
      </c>
      <c r="U154" s="254"/>
      <c r="V154" s="108"/>
      <c r="W154" s="254"/>
      <c r="X154" s="108"/>
    </row>
    <row r="155" spans="1:24">
      <c r="A155" s="88">
        <f t="shared" si="2"/>
        <v>148</v>
      </c>
      <c r="B155" s="89" t="s">
        <v>612</v>
      </c>
      <c r="C155" s="236" t="s">
        <v>543</v>
      </c>
      <c r="D155" s="239" t="s">
        <v>544</v>
      </c>
      <c r="E155" s="255" t="s">
        <v>535</v>
      </c>
      <c r="F155" s="255" t="s">
        <v>1215</v>
      </c>
      <c r="G155" s="239" t="s">
        <v>1218</v>
      </c>
      <c r="H155" s="239" t="s">
        <v>539</v>
      </c>
      <c r="I155" s="93" t="s">
        <v>1213</v>
      </c>
      <c r="J155" s="114">
        <v>41263</v>
      </c>
      <c r="K155" s="114">
        <v>41263</v>
      </c>
      <c r="L155" s="247">
        <v>5572.22</v>
      </c>
      <c r="M155" s="122">
        <v>167.17</v>
      </c>
      <c r="N155" s="20"/>
      <c r="O155" s="21"/>
      <c r="P155" s="21"/>
      <c r="Q155" s="21"/>
      <c r="R155" s="124"/>
      <c r="S155" s="252"/>
      <c r="T155" t="s">
        <v>541</v>
      </c>
      <c r="U155" s="254"/>
      <c r="V155" s="108"/>
      <c r="W155" s="254"/>
      <c r="X155" s="108"/>
    </row>
    <row r="156" spans="1:24">
      <c r="A156" s="88">
        <f t="shared" si="2"/>
        <v>149</v>
      </c>
      <c r="B156" s="89" t="s">
        <v>613</v>
      </c>
      <c r="C156" s="236" t="s">
        <v>543</v>
      </c>
      <c r="D156" s="239" t="s">
        <v>544</v>
      </c>
      <c r="E156" s="255" t="s">
        <v>535</v>
      </c>
      <c r="F156" s="255" t="s">
        <v>1215</v>
      </c>
      <c r="G156" s="239" t="s">
        <v>1218</v>
      </c>
      <c r="H156" s="239" t="s">
        <v>539</v>
      </c>
      <c r="I156" s="93" t="s">
        <v>1213</v>
      </c>
      <c r="J156" s="114">
        <v>41263</v>
      </c>
      <c r="K156" s="114">
        <v>41263</v>
      </c>
      <c r="L156" s="247">
        <v>5572.22</v>
      </c>
      <c r="M156" s="122">
        <v>167.17</v>
      </c>
      <c r="N156" s="20"/>
      <c r="O156" s="21"/>
      <c r="P156" s="21"/>
      <c r="Q156" s="21"/>
      <c r="R156" s="124"/>
      <c r="S156" s="252"/>
      <c r="T156" t="s">
        <v>541</v>
      </c>
      <c r="U156" s="254"/>
      <c r="V156" s="108"/>
      <c r="W156" s="254"/>
      <c r="X156" s="108"/>
    </row>
    <row r="157" spans="1:24">
      <c r="A157" s="88">
        <f t="shared" si="2"/>
        <v>150</v>
      </c>
      <c r="B157" s="89" t="s">
        <v>614</v>
      </c>
      <c r="C157" s="236" t="s">
        <v>543</v>
      </c>
      <c r="D157" s="239" t="s">
        <v>544</v>
      </c>
      <c r="E157" s="255" t="s">
        <v>535</v>
      </c>
      <c r="F157" s="255" t="s">
        <v>1215</v>
      </c>
      <c r="G157" s="239" t="s">
        <v>1218</v>
      </c>
      <c r="H157" s="239" t="s">
        <v>539</v>
      </c>
      <c r="I157" s="93" t="s">
        <v>1213</v>
      </c>
      <c r="J157" s="114">
        <v>41263</v>
      </c>
      <c r="K157" s="114">
        <v>41263</v>
      </c>
      <c r="L157" s="247">
        <v>5572.22</v>
      </c>
      <c r="M157" s="122">
        <v>167.17</v>
      </c>
      <c r="N157" s="20"/>
      <c r="O157" s="21"/>
      <c r="P157" s="21"/>
      <c r="Q157" s="21"/>
      <c r="R157" s="124"/>
      <c r="S157" s="252"/>
      <c r="T157" t="s">
        <v>541</v>
      </c>
      <c r="U157" s="254"/>
      <c r="V157" s="108"/>
      <c r="W157" s="254"/>
      <c r="X157" s="108"/>
    </row>
    <row r="158" spans="1:24">
      <c r="A158" s="88">
        <f t="shared" si="2"/>
        <v>151</v>
      </c>
      <c r="B158" s="89" t="s">
        <v>615</v>
      </c>
      <c r="C158" s="236" t="s">
        <v>543</v>
      </c>
      <c r="D158" s="239" t="s">
        <v>544</v>
      </c>
      <c r="E158" s="255" t="s">
        <v>535</v>
      </c>
      <c r="F158" s="255" t="s">
        <v>1215</v>
      </c>
      <c r="G158" s="239" t="s">
        <v>1218</v>
      </c>
      <c r="H158" s="239" t="s">
        <v>539</v>
      </c>
      <c r="I158" s="93" t="s">
        <v>1213</v>
      </c>
      <c r="J158" s="114">
        <v>41263</v>
      </c>
      <c r="K158" s="114">
        <v>41263</v>
      </c>
      <c r="L158" s="247">
        <v>5572.22</v>
      </c>
      <c r="M158" s="122">
        <v>167.17</v>
      </c>
      <c r="N158" s="20"/>
      <c r="O158" s="21"/>
      <c r="P158" s="21"/>
      <c r="Q158" s="21"/>
      <c r="R158" s="124"/>
      <c r="S158" s="252"/>
      <c r="T158" t="s">
        <v>541</v>
      </c>
      <c r="U158" s="254"/>
      <c r="V158" s="108"/>
      <c r="W158" s="254"/>
      <c r="X158" s="108"/>
    </row>
    <row r="159" spans="1:24">
      <c r="A159" s="88">
        <f t="shared" si="2"/>
        <v>152</v>
      </c>
      <c r="B159" s="89" t="s">
        <v>616</v>
      </c>
      <c r="C159" s="236" t="s">
        <v>543</v>
      </c>
      <c r="D159" s="239" t="s">
        <v>544</v>
      </c>
      <c r="E159" s="255" t="s">
        <v>535</v>
      </c>
      <c r="F159" s="255" t="s">
        <v>1215</v>
      </c>
      <c r="G159" s="239" t="s">
        <v>1218</v>
      </c>
      <c r="H159" s="239" t="s">
        <v>539</v>
      </c>
      <c r="I159" s="93" t="s">
        <v>1213</v>
      </c>
      <c r="J159" s="114">
        <v>41263</v>
      </c>
      <c r="K159" s="114">
        <v>41263</v>
      </c>
      <c r="L159" s="247">
        <v>5572.22</v>
      </c>
      <c r="M159" s="122">
        <v>167.17</v>
      </c>
      <c r="N159" s="20"/>
      <c r="O159" s="21"/>
      <c r="P159" s="21"/>
      <c r="Q159" s="21"/>
      <c r="R159" s="124"/>
      <c r="S159" s="252"/>
      <c r="T159" t="s">
        <v>541</v>
      </c>
      <c r="U159" s="254"/>
      <c r="V159" s="108"/>
      <c r="W159" s="254"/>
      <c r="X159" s="108"/>
    </row>
    <row r="160" spans="1:24">
      <c r="A160" s="88">
        <f t="shared" si="2"/>
        <v>153</v>
      </c>
      <c r="B160" s="89" t="s">
        <v>617</v>
      </c>
      <c r="C160" s="236" t="s">
        <v>543</v>
      </c>
      <c r="D160" s="239" t="s">
        <v>544</v>
      </c>
      <c r="E160" s="255" t="s">
        <v>535</v>
      </c>
      <c r="F160" s="255" t="s">
        <v>1215</v>
      </c>
      <c r="G160" s="239" t="s">
        <v>1218</v>
      </c>
      <c r="H160" s="239" t="s">
        <v>539</v>
      </c>
      <c r="I160" s="93" t="s">
        <v>1213</v>
      </c>
      <c r="J160" s="114">
        <v>41263</v>
      </c>
      <c r="K160" s="114">
        <v>41263</v>
      </c>
      <c r="L160" s="247">
        <v>5572.22</v>
      </c>
      <c r="M160" s="122">
        <v>167.17</v>
      </c>
      <c r="N160" s="20"/>
      <c r="O160" s="21"/>
      <c r="P160" s="21"/>
      <c r="Q160" s="21"/>
      <c r="R160" s="124"/>
      <c r="S160" s="252"/>
      <c r="T160" t="s">
        <v>541</v>
      </c>
      <c r="U160" s="254"/>
      <c r="V160" s="108"/>
      <c r="W160" s="254"/>
      <c r="X160" s="108"/>
    </row>
    <row r="161" spans="1:24">
      <c r="A161" s="88">
        <f t="shared" si="2"/>
        <v>154</v>
      </c>
      <c r="B161" s="89" t="s">
        <v>618</v>
      </c>
      <c r="C161" s="236" t="s">
        <v>543</v>
      </c>
      <c r="D161" s="239" t="s">
        <v>544</v>
      </c>
      <c r="E161" s="255" t="s">
        <v>535</v>
      </c>
      <c r="F161" s="255" t="s">
        <v>1215</v>
      </c>
      <c r="G161" s="239" t="s">
        <v>1218</v>
      </c>
      <c r="H161" s="239" t="s">
        <v>539</v>
      </c>
      <c r="I161" s="93" t="s">
        <v>1213</v>
      </c>
      <c r="J161" s="114">
        <v>41263</v>
      </c>
      <c r="K161" s="114">
        <v>41263</v>
      </c>
      <c r="L161" s="247">
        <v>5837.34</v>
      </c>
      <c r="M161" s="122">
        <v>175.12</v>
      </c>
      <c r="N161" s="20"/>
      <c r="O161" s="21"/>
      <c r="P161" s="21"/>
      <c r="Q161" s="21"/>
      <c r="R161" s="124"/>
      <c r="S161" s="252"/>
      <c r="T161" t="s">
        <v>541</v>
      </c>
      <c r="U161" s="254"/>
      <c r="V161" s="108"/>
      <c r="W161" s="254"/>
      <c r="X161" s="108"/>
    </row>
    <row r="162" spans="1:24">
      <c r="A162" s="88">
        <f t="shared" si="2"/>
        <v>155</v>
      </c>
      <c r="B162" s="89" t="s">
        <v>619</v>
      </c>
      <c r="C162" s="236" t="s">
        <v>543</v>
      </c>
      <c r="D162" s="239" t="s">
        <v>544</v>
      </c>
      <c r="E162" s="255" t="s">
        <v>535</v>
      </c>
      <c r="F162" s="255" t="s">
        <v>1215</v>
      </c>
      <c r="G162" s="239" t="s">
        <v>1218</v>
      </c>
      <c r="H162" s="239" t="s">
        <v>539</v>
      </c>
      <c r="I162" s="93" t="s">
        <v>1213</v>
      </c>
      <c r="J162" s="114">
        <v>41263</v>
      </c>
      <c r="K162" s="114">
        <v>41263</v>
      </c>
      <c r="L162" s="247">
        <v>5825.79</v>
      </c>
      <c r="M162" s="122">
        <v>174.77</v>
      </c>
      <c r="N162" s="20"/>
      <c r="O162" s="21"/>
      <c r="P162" s="21"/>
      <c r="Q162" s="21"/>
      <c r="R162" s="124"/>
      <c r="S162" s="252"/>
      <c r="T162" t="s">
        <v>541</v>
      </c>
      <c r="U162" s="254"/>
      <c r="V162" s="108"/>
      <c r="W162" s="254"/>
      <c r="X162" s="108"/>
    </row>
    <row r="163" spans="1:24">
      <c r="A163" s="88">
        <f t="shared" si="2"/>
        <v>156</v>
      </c>
      <c r="B163" s="89" t="s">
        <v>620</v>
      </c>
      <c r="C163" s="236" t="s">
        <v>543</v>
      </c>
      <c r="D163" s="239" t="s">
        <v>544</v>
      </c>
      <c r="E163" s="255" t="s">
        <v>535</v>
      </c>
      <c r="F163" s="255" t="s">
        <v>1215</v>
      </c>
      <c r="G163" s="239" t="s">
        <v>1218</v>
      </c>
      <c r="H163" s="239" t="s">
        <v>539</v>
      </c>
      <c r="I163" s="93" t="s">
        <v>1213</v>
      </c>
      <c r="J163" s="114">
        <v>41263</v>
      </c>
      <c r="K163" s="114">
        <v>41263</v>
      </c>
      <c r="L163" s="247">
        <v>5825.79</v>
      </c>
      <c r="M163" s="122">
        <v>174.77</v>
      </c>
      <c r="N163" s="20"/>
      <c r="O163" s="21"/>
      <c r="P163" s="21"/>
      <c r="Q163" s="21"/>
      <c r="R163" s="124"/>
      <c r="S163" s="252"/>
      <c r="T163" t="s">
        <v>541</v>
      </c>
      <c r="U163" s="254"/>
      <c r="V163" s="108"/>
      <c r="W163" s="254"/>
      <c r="X163" s="108"/>
    </row>
    <row r="164" spans="1:24">
      <c r="A164" s="88">
        <f t="shared" si="2"/>
        <v>157</v>
      </c>
      <c r="B164" s="89" t="s">
        <v>621</v>
      </c>
      <c r="C164" s="236" t="s">
        <v>543</v>
      </c>
      <c r="D164" s="239" t="s">
        <v>544</v>
      </c>
      <c r="E164" s="255" t="s">
        <v>535</v>
      </c>
      <c r="F164" s="255" t="s">
        <v>1215</v>
      </c>
      <c r="G164" s="239" t="s">
        <v>1218</v>
      </c>
      <c r="H164" s="239" t="s">
        <v>539</v>
      </c>
      <c r="I164" s="93" t="s">
        <v>1213</v>
      </c>
      <c r="J164" s="114">
        <v>41263</v>
      </c>
      <c r="K164" s="114">
        <v>41263</v>
      </c>
      <c r="L164" s="247">
        <v>5825.79</v>
      </c>
      <c r="M164" s="122">
        <v>174.77</v>
      </c>
      <c r="N164" s="20"/>
      <c r="O164" s="21"/>
      <c r="P164" s="21"/>
      <c r="Q164" s="21"/>
      <c r="R164" s="124"/>
      <c r="S164" s="252"/>
      <c r="T164" t="s">
        <v>541</v>
      </c>
      <c r="U164" s="254"/>
      <c r="V164" s="108"/>
      <c r="W164" s="254"/>
      <c r="X164" s="108"/>
    </row>
    <row r="165" spans="1:24">
      <c r="A165" s="88">
        <f t="shared" si="2"/>
        <v>158</v>
      </c>
      <c r="B165" s="89" t="s">
        <v>622</v>
      </c>
      <c r="C165" s="236" t="s">
        <v>543</v>
      </c>
      <c r="D165" s="239" t="s">
        <v>544</v>
      </c>
      <c r="E165" s="255" t="s">
        <v>535</v>
      </c>
      <c r="F165" s="255" t="s">
        <v>1215</v>
      </c>
      <c r="G165" s="239" t="s">
        <v>1218</v>
      </c>
      <c r="H165" s="239" t="s">
        <v>539</v>
      </c>
      <c r="I165" s="93" t="s">
        <v>1213</v>
      </c>
      <c r="J165" s="114">
        <v>41263</v>
      </c>
      <c r="K165" s="114">
        <v>41263</v>
      </c>
      <c r="L165" s="247">
        <v>5572.22</v>
      </c>
      <c r="M165" s="122">
        <v>167.17</v>
      </c>
      <c r="N165" s="20"/>
      <c r="O165" s="21"/>
      <c r="P165" s="21"/>
      <c r="Q165" s="21"/>
      <c r="R165" s="124"/>
      <c r="S165" s="252"/>
      <c r="T165" t="s">
        <v>541</v>
      </c>
      <c r="U165" s="254"/>
      <c r="V165" s="108"/>
      <c r="W165" s="254"/>
      <c r="X165" s="108"/>
    </row>
    <row r="166" spans="1:24">
      <c r="A166" s="88">
        <f t="shared" si="2"/>
        <v>159</v>
      </c>
      <c r="B166" s="89" t="s">
        <v>623</v>
      </c>
      <c r="C166" s="236" t="s">
        <v>543</v>
      </c>
      <c r="D166" s="239" t="s">
        <v>544</v>
      </c>
      <c r="E166" s="255" t="s">
        <v>535</v>
      </c>
      <c r="F166" s="255" t="s">
        <v>1215</v>
      </c>
      <c r="G166" s="239" t="s">
        <v>1218</v>
      </c>
      <c r="H166" s="239" t="s">
        <v>539</v>
      </c>
      <c r="I166" s="93" t="s">
        <v>1213</v>
      </c>
      <c r="J166" s="114">
        <v>41263</v>
      </c>
      <c r="K166" s="114">
        <v>41263</v>
      </c>
      <c r="L166" s="247">
        <v>5572.22</v>
      </c>
      <c r="M166" s="122">
        <v>167.17</v>
      </c>
      <c r="N166" s="20"/>
      <c r="O166" s="21"/>
      <c r="P166" s="21"/>
      <c r="Q166" s="21"/>
      <c r="R166" s="124"/>
      <c r="S166" s="252"/>
      <c r="T166" t="s">
        <v>541</v>
      </c>
      <c r="U166" s="254"/>
      <c r="V166" s="108"/>
      <c r="W166" s="254"/>
      <c r="X166" s="108"/>
    </row>
    <row r="167" spans="1:24">
      <c r="A167" s="88">
        <f t="shared" si="2"/>
        <v>160</v>
      </c>
      <c r="B167" s="89" t="s">
        <v>624</v>
      </c>
      <c r="C167" s="236" t="s">
        <v>543</v>
      </c>
      <c r="D167" s="239" t="s">
        <v>544</v>
      </c>
      <c r="E167" s="255" t="s">
        <v>535</v>
      </c>
      <c r="F167" s="255" t="s">
        <v>1215</v>
      </c>
      <c r="G167" s="239" t="s">
        <v>1218</v>
      </c>
      <c r="H167" s="239" t="s">
        <v>539</v>
      </c>
      <c r="I167" s="93" t="s">
        <v>1213</v>
      </c>
      <c r="J167" s="114">
        <v>41263</v>
      </c>
      <c r="K167" s="114">
        <v>41263</v>
      </c>
      <c r="L167" s="247">
        <v>5572.22</v>
      </c>
      <c r="M167" s="122">
        <v>167.17</v>
      </c>
      <c r="N167" s="20"/>
      <c r="O167" s="21"/>
      <c r="P167" s="21"/>
      <c r="Q167" s="21"/>
      <c r="R167" s="124"/>
      <c r="S167" s="252"/>
      <c r="T167" t="s">
        <v>541</v>
      </c>
      <c r="U167" s="254"/>
      <c r="V167" s="108"/>
      <c r="W167" s="254"/>
      <c r="X167" s="108"/>
    </row>
    <row r="168" spans="1:24">
      <c r="A168" s="88">
        <f t="shared" si="2"/>
        <v>161</v>
      </c>
      <c r="B168" s="89" t="s">
        <v>625</v>
      </c>
      <c r="C168" s="236" t="s">
        <v>543</v>
      </c>
      <c r="D168" s="239" t="s">
        <v>544</v>
      </c>
      <c r="E168" s="255" t="s">
        <v>535</v>
      </c>
      <c r="F168" s="255" t="s">
        <v>1215</v>
      </c>
      <c r="G168" s="239" t="s">
        <v>1218</v>
      </c>
      <c r="H168" s="239" t="s">
        <v>539</v>
      </c>
      <c r="I168" s="93" t="s">
        <v>1213</v>
      </c>
      <c r="J168" s="114">
        <v>41263</v>
      </c>
      <c r="K168" s="114">
        <v>41263</v>
      </c>
      <c r="L168" s="247">
        <v>5572.22</v>
      </c>
      <c r="M168" s="122">
        <v>167.17</v>
      </c>
      <c r="N168" s="20"/>
      <c r="O168" s="21"/>
      <c r="P168" s="21"/>
      <c r="Q168" s="21"/>
      <c r="R168" s="124"/>
      <c r="S168" s="252"/>
      <c r="T168" t="s">
        <v>541</v>
      </c>
      <c r="U168" s="254"/>
      <c r="V168" s="108"/>
      <c r="W168" s="254"/>
      <c r="X168" s="108"/>
    </row>
    <row r="169" spans="1:24">
      <c r="A169" s="88">
        <f t="shared" si="2"/>
        <v>162</v>
      </c>
      <c r="B169" s="89" t="s">
        <v>626</v>
      </c>
      <c r="C169" s="236" t="s">
        <v>543</v>
      </c>
      <c r="D169" s="239" t="s">
        <v>544</v>
      </c>
      <c r="E169" s="255" t="s">
        <v>535</v>
      </c>
      <c r="F169" s="255" t="s">
        <v>1215</v>
      </c>
      <c r="G169" s="239" t="s">
        <v>1218</v>
      </c>
      <c r="H169" s="239" t="s">
        <v>539</v>
      </c>
      <c r="I169" s="93" t="s">
        <v>1213</v>
      </c>
      <c r="J169" s="114">
        <v>41263</v>
      </c>
      <c r="K169" s="114">
        <v>41263</v>
      </c>
      <c r="L169" s="247">
        <v>5825.79</v>
      </c>
      <c r="M169" s="122">
        <v>174.77</v>
      </c>
      <c r="N169" s="20"/>
      <c r="O169" s="21"/>
      <c r="P169" s="21"/>
      <c r="Q169" s="21"/>
      <c r="R169" s="124"/>
      <c r="S169" s="252"/>
      <c r="T169" t="s">
        <v>541</v>
      </c>
      <c r="U169" s="254"/>
      <c r="V169" s="108"/>
      <c r="W169" s="254"/>
      <c r="X169" s="108"/>
    </row>
    <row r="170" spans="1:24">
      <c r="A170" s="88">
        <f t="shared" si="2"/>
        <v>163</v>
      </c>
      <c r="B170" s="89" t="s">
        <v>627</v>
      </c>
      <c r="C170" s="236" t="s">
        <v>543</v>
      </c>
      <c r="D170" s="239" t="s">
        <v>544</v>
      </c>
      <c r="E170" s="255" t="s">
        <v>535</v>
      </c>
      <c r="F170" s="255" t="s">
        <v>1215</v>
      </c>
      <c r="G170" s="239" t="s">
        <v>1218</v>
      </c>
      <c r="H170" s="239" t="s">
        <v>539</v>
      </c>
      <c r="I170" s="93" t="s">
        <v>1213</v>
      </c>
      <c r="J170" s="114">
        <v>41263</v>
      </c>
      <c r="K170" s="114">
        <v>41263</v>
      </c>
      <c r="L170" s="247">
        <v>5825.79</v>
      </c>
      <c r="M170" s="122">
        <v>174.77</v>
      </c>
      <c r="N170" s="20"/>
      <c r="O170" s="21"/>
      <c r="P170" s="21"/>
      <c r="Q170" s="21"/>
      <c r="R170" s="124"/>
      <c r="S170" s="252"/>
      <c r="T170" t="s">
        <v>541</v>
      </c>
      <c r="U170" s="254"/>
      <c r="V170" s="108"/>
      <c r="W170" s="254"/>
      <c r="X170" s="108"/>
    </row>
    <row r="171" spans="1:24">
      <c r="A171" s="88">
        <f t="shared" si="2"/>
        <v>164</v>
      </c>
      <c r="B171" s="89" t="s">
        <v>628</v>
      </c>
      <c r="C171" s="236" t="s">
        <v>543</v>
      </c>
      <c r="D171" s="239" t="s">
        <v>544</v>
      </c>
      <c r="E171" s="255" t="s">
        <v>535</v>
      </c>
      <c r="F171" s="255" t="s">
        <v>1215</v>
      </c>
      <c r="G171" s="239" t="s">
        <v>1218</v>
      </c>
      <c r="H171" s="239" t="s">
        <v>539</v>
      </c>
      <c r="I171" s="93" t="s">
        <v>1213</v>
      </c>
      <c r="J171" s="114">
        <v>41263</v>
      </c>
      <c r="K171" s="114">
        <v>41263</v>
      </c>
      <c r="L171" s="247">
        <v>5572.22</v>
      </c>
      <c r="M171" s="122">
        <v>167.17</v>
      </c>
      <c r="N171" s="20"/>
      <c r="O171" s="21"/>
      <c r="P171" s="21"/>
      <c r="Q171" s="21"/>
      <c r="R171" s="124"/>
      <c r="S171" s="252"/>
      <c r="T171" t="s">
        <v>541</v>
      </c>
      <c r="U171" s="254"/>
      <c r="V171" s="108"/>
      <c r="W171" s="254"/>
      <c r="X171" s="108"/>
    </row>
    <row r="172" spans="1:24">
      <c r="A172" s="88">
        <f t="shared" si="2"/>
        <v>165</v>
      </c>
      <c r="B172" s="89" t="s">
        <v>629</v>
      </c>
      <c r="C172" s="236" t="s">
        <v>543</v>
      </c>
      <c r="D172" s="239" t="s">
        <v>544</v>
      </c>
      <c r="E172" s="255" t="s">
        <v>535</v>
      </c>
      <c r="F172" s="255" t="s">
        <v>1215</v>
      </c>
      <c r="G172" s="239" t="s">
        <v>1218</v>
      </c>
      <c r="H172" s="239" t="s">
        <v>539</v>
      </c>
      <c r="I172" s="93" t="s">
        <v>1213</v>
      </c>
      <c r="J172" s="114">
        <v>41263</v>
      </c>
      <c r="K172" s="114">
        <v>41263</v>
      </c>
      <c r="L172" s="247">
        <v>5572.22</v>
      </c>
      <c r="M172" s="122">
        <v>167.17</v>
      </c>
      <c r="N172" s="20"/>
      <c r="O172" s="21"/>
      <c r="P172" s="21"/>
      <c r="Q172" s="21"/>
      <c r="R172" s="124"/>
      <c r="S172" s="252"/>
      <c r="T172" t="s">
        <v>541</v>
      </c>
      <c r="U172" s="254"/>
      <c r="V172" s="108"/>
      <c r="W172" s="254"/>
      <c r="X172" s="108"/>
    </row>
    <row r="173" spans="1:24">
      <c r="A173" s="88">
        <f t="shared" si="2"/>
        <v>166</v>
      </c>
      <c r="B173" s="89" t="s">
        <v>630</v>
      </c>
      <c r="C173" s="236" t="s">
        <v>543</v>
      </c>
      <c r="D173" s="239" t="s">
        <v>544</v>
      </c>
      <c r="E173" s="255" t="s">
        <v>535</v>
      </c>
      <c r="F173" s="255" t="s">
        <v>1215</v>
      </c>
      <c r="G173" s="239" t="s">
        <v>1218</v>
      </c>
      <c r="H173" s="239" t="s">
        <v>539</v>
      </c>
      <c r="I173" s="93" t="s">
        <v>1213</v>
      </c>
      <c r="J173" s="114">
        <v>41263</v>
      </c>
      <c r="K173" s="114">
        <v>41263</v>
      </c>
      <c r="L173" s="247">
        <v>5825.79</v>
      </c>
      <c r="M173" s="122">
        <v>174.77</v>
      </c>
      <c r="N173" s="20"/>
      <c r="O173" s="21"/>
      <c r="P173" s="21"/>
      <c r="Q173" s="21"/>
      <c r="R173" s="124"/>
      <c r="S173" s="252"/>
      <c r="T173" t="s">
        <v>541</v>
      </c>
      <c r="U173" s="254"/>
      <c r="V173" s="108"/>
      <c r="W173" s="254"/>
      <c r="X173" s="108"/>
    </row>
    <row r="174" spans="1:24">
      <c r="A174" s="88">
        <f t="shared" si="2"/>
        <v>167</v>
      </c>
      <c r="B174" s="89" t="s">
        <v>631</v>
      </c>
      <c r="C174" s="236" t="s">
        <v>543</v>
      </c>
      <c r="D174" s="239" t="s">
        <v>544</v>
      </c>
      <c r="E174" s="255" t="s">
        <v>535</v>
      </c>
      <c r="F174" s="255" t="s">
        <v>1215</v>
      </c>
      <c r="G174" s="239" t="s">
        <v>1218</v>
      </c>
      <c r="H174" s="239" t="s">
        <v>539</v>
      </c>
      <c r="I174" s="93" t="s">
        <v>1213</v>
      </c>
      <c r="J174" s="114">
        <v>41263</v>
      </c>
      <c r="K174" s="114">
        <v>41263</v>
      </c>
      <c r="L174" s="247">
        <v>5572.22</v>
      </c>
      <c r="M174" s="122">
        <v>167.17</v>
      </c>
      <c r="N174" s="20"/>
      <c r="O174" s="21"/>
      <c r="P174" s="21"/>
      <c r="Q174" s="21"/>
      <c r="R174" s="124"/>
      <c r="S174" s="252"/>
      <c r="T174" t="s">
        <v>541</v>
      </c>
      <c r="U174" s="254"/>
      <c r="V174" s="108"/>
      <c r="W174" s="254"/>
      <c r="X174" s="108"/>
    </row>
    <row r="175" spans="1:24">
      <c r="A175" s="88">
        <f t="shared" si="2"/>
        <v>168</v>
      </c>
      <c r="B175" s="89" t="s">
        <v>632</v>
      </c>
      <c r="C175" s="236" t="s">
        <v>543</v>
      </c>
      <c r="D175" s="239" t="s">
        <v>544</v>
      </c>
      <c r="E175" s="255" t="s">
        <v>535</v>
      </c>
      <c r="F175" s="255" t="s">
        <v>1215</v>
      </c>
      <c r="G175" s="239" t="s">
        <v>1218</v>
      </c>
      <c r="H175" s="239" t="s">
        <v>539</v>
      </c>
      <c r="I175" s="93" t="s">
        <v>1213</v>
      </c>
      <c r="J175" s="114">
        <v>41263</v>
      </c>
      <c r="K175" s="114">
        <v>41263</v>
      </c>
      <c r="L175" s="247">
        <v>5572.22</v>
      </c>
      <c r="M175" s="122">
        <v>167.17</v>
      </c>
      <c r="N175" s="20"/>
      <c r="O175" s="21"/>
      <c r="P175" s="21"/>
      <c r="Q175" s="21"/>
      <c r="R175" s="124"/>
      <c r="S175" s="252"/>
      <c r="T175" t="s">
        <v>541</v>
      </c>
      <c r="U175" s="254"/>
      <c r="V175" s="108"/>
      <c r="W175" s="254"/>
      <c r="X175" s="108"/>
    </row>
    <row r="176" spans="1:24">
      <c r="A176" s="88">
        <f t="shared" si="2"/>
        <v>169</v>
      </c>
      <c r="B176" s="89" t="s">
        <v>633</v>
      </c>
      <c r="C176" s="236" t="s">
        <v>543</v>
      </c>
      <c r="D176" s="239" t="s">
        <v>544</v>
      </c>
      <c r="E176" s="255" t="s">
        <v>535</v>
      </c>
      <c r="F176" s="255" t="s">
        <v>1215</v>
      </c>
      <c r="G176" s="239" t="s">
        <v>1218</v>
      </c>
      <c r="H176" s="239" t="s">
        <v>539</v>
      </c>
      <c r="I176" s="93" t="s">
        <v>1213</v>
      </c>
      <c r="J176" s="114">
        <v>41263</v>
      </c>
      <c r="K176" s="114">
        <v>41263</v>
      </c>
      <c r="L176" s="247">
        <v>5837.34</v>
      </c>
      <c r="M176" s="122">
        <v>175.12</v>
      </c>
      <c r="N176" s="20"/>
      <c r="O176" s="21"/>
      <c r="P176" s="21"/>
      <c r="Q176" s="21"/>
      <c r="R176" s="124"/>
      <c r="S176" s="252"/>
      <c r="T176" t="s">
        <v>541</v>
      </c>
      <c r="U176" s="254"/>
      <c r="V176" s="108"/>
      <c r="W176" s="254"/>
      <c r="X176" s="108"/>
    </row>
    <row r="177" spans="1:24">
      <c r="A177" s="88">
        <f t="shared" si="2"/>
        <v>170</v>
      </c>
      <c r="B177" s="89" t="s">
        <v>634</v>
      </c>
      <c r="C177" s="236" t="s">
        <v>543</v>
      </c>
      <c r="D177" s="239" t="s">
        <v>544</v>
      </c>
      <c r="E177" s="255" t="s">
        <v>535</v>
      </c>
      <c r="F177" s="255" t="s">
        <v>1215</v>
      </c>
      <c r="G177" s="239" t="s">
        <v>1218</v>
      </c>
      <c r="H177" s="239" t="s">
        <v>539</v>
      </c>
      <c r="I177" s="93" t="s">
        <v>1213</v>
      </c>
      <c r="J177" s="114">
        <v>41263</v>
      </c>
      <c r="K177" s="114">
        <v>41263</v>
      </c>
      <c r="L177" s="247">
        <v>5572.22</v>
      </c>
      <c r="M177" s="122">
        <v>167.17</v>
      </c>
      <c r="N177" s="20"/>
      <c r="O177" s="21"/>
      <c r="P177" s="21"/>
      <c r="Q177" s="21"/>
      <c r="R177" s="124"/>
      <c r="S177" s="252"/>
      <c r="T177" t="s">
        <v>541</v>
      </c>
      <c r="U177" s="254"/>
      <c r="V177" s="108"/>
      <c r="W177" s="254"/>
      <c r="X177" s="108"/>
    </row>
    <row r="178" spans="1:24">
      <c r="A178" s="88">
        <f t="shared" si="2"/>
        <v>171</v>
      </c>
      <c r="B178" s="89" t="s">
        <v>635</v>
      </c>
      <c r="C178" s="236" t="s">
        <v>543</v>
      </c>
      <c r="D178" s="239" t="s">
        <v>544</v>
      </c>
      <c r="E178" s="255" t="s">
        <v>535</v>
      </c>
      <c r="F178" s="255" t="s">
        <v>1215</v>
      </c>
      <c r="G178" s="239" t="s">
        <v>1218</v>
      </c>
      <c r="H178" s="239" t="s">
        <v>539</v>
      </c>
      <c r="I178" s="93" t="s">
        <v>1213</v>
      </c>
      <c r="J178" s="114">
        <v>41263</v>
      </c>
      <c r="K178" s="114">
        <v>41263</v>
      </c>
      <c r="L178" s="247">
        <v>5837.34</v>
      </c>
      <c r="M178" s="122">
        <v>175.12</v>
      </c>
      <c r="N178" s="20"/>
      <c r="O178" s="21"/>
      <c r="P178" s="21"/>
      <c r="Q178" s="21"/>
      <c r="R178" s="124"/>
      <c r="S178" s="252"/>
      <c r="T178" t="s">
        <v>541</v>
      </c>
      <c r="U178" s="254"/>
      <c r="V178" s="108"/>
      <c r="W178" s="254"/>
      <c r="X178" s="108"/>
    </row>
    <row r="179" spans="1:24">
      <c r="A179" s="88">
        <f t="shared" si="2"/>
        <v>172</v>
      </c>
      <c r="B179" s="89" t="s">
        <v>636</v>
      </c>
      <c r="C179" s="236" t="s">
        <v>543</v>
      </c>
      <c r="D179" s="239" t="s">
        <v>544</v>
      </c>
      <c r="E179" s="255" t="s">
        <v>535</v>
      </c>
      <c r="F179" s="255" t="s">
        <v>1215</v>
      </c>
      <c r="G179" s="239" t="s">
        <v>1218</v>
      </c>
      <c r="H179" s="239" t="s">
        <v>539</v>
      </c>
      <c r="I179" s="93" t="s">
        <v>1213</v>
      </c>
      <c r="J179" s="114">
        <v>41263</v>
      </c>
      <c r="K179" s="114">
        <v>41263</v>
      </c>
      <c r="L179" s="247">
        <v>5837.34</v>
      </c>
      <c r="M179" s="122">
        <v>175.12</v>
      </c>
      <c r="N179" s="20"/>
      <c r="O179" s="21"/>
      <c r="P179" s="21"/>
      <c r="Q179" s="21"/>
      <c r="R179" s="124"/>
      <c r="S179" s="252"/>
      <c r="T179" t="s">
        <v>541</v>
      </c>
      <c r="U179" s="254"/>
      <c r="V179" s="108"/>
      <c r="W179" s="254"/>
      <c r="X179" s="108"/>
    </row>
    <row r="180" spans="1:24">
      <c r="A180" s="88">
        <f t="shared" si="2"/>
        <v>173</v>
      </c>
      <c r="B180" s="89" t="s">
        <v>637</v>
      </c>
      <c r="C180" s="236" t="s">
        <v>543</v>
      </c>
      <c r="D180" s="239" t="s">
        <v>544</v>
      </c>
      <c r="E180" s="255" t="s">
        <v>535</v>
      </c>
      <c r="F180" s="255" t="s">
        <v>1215</v>
      </c>
      <c r="G180" s="239" t="s">
        <v>1218</v>
      </c>
      <c r="H180" s="239" t="s">
        <v>539</v>
      </c>
      <c r="I180" s="93" t="s">
        <v>1213</v>
      </c>
      <c r="J180" s="114">
        <v>41263</v>
      </c>
      <c r="K180" s="114">
        <v>41263</v>
      </c>
      <c r="L180" s="247">
        <v>5837.34</v>
      </c>
      <c r="M180" s="122">
        <v>175.12</v>
      </c>
      <c r="N180" s="20"/>
      <c r="O180" s="21"/>
      <c r="P180" s="21"/>
      <c r="Q180" s="21"/>
      <c r="R180" s="124"/>
      <c r="S180" s="252"/>
      <c r="T180" t="s">
        <v>541</v>
      </c>
      <c r="U180" s="254"/>
      <c r="V180" s="108"/>
      <c r="W180" s="254"/>
      <c r="X180" s="108"/>
    </row>
    <row r="181" spans="1:24">
      <c r="A181" s="88">
        <f t="shared" si="2"/>
        <v>174</v>
      </c>
      <c r="B181" s="89" t="s">
        <v>638</v>
      </c>
      <c r="C181" s="236" t="s">
        <v>543</v>
      </c>
      <c r="D181" s="239" t="s">
        <v>544</v>
      </c>
      <c r="E181" s="255" t="s">
        <v>535</v>
      </c>
      <c r="F181" s="255" t="s">
        <v>1215</v>
      </c>
      <c r="G181" s="239" t="s">
        <v>1218</v>
      </c>
      <c r="H181" s="239" t="s">
        <v>539</v>
      </c>
      <c r="I181" s="93" t="s">
        <v>1213</v>
      </c>
      <c r="J181" s="114">
        <v>41263</v>
      </c>
      <c r="K181" s="114">
        <v>41263</v>
      </c>
      <c r="L181" s="247">
        <v>5837.34</v>
      </c>
      <c r="M181" s="122">
        <v>175.12</v>
      </c>
      <c r="N181" s="20"/>
      <c r="O181" s="21"/>
      <c r="P181" s="21"/>
      <c r="Q181" s="21"/>
      <c r="R181" s="124"/>
      <c r="S181" s="252"/>
      <c r="T181" t="s">
        <v>541</v>
      </c>
      <c r="U181" s="254"/>
      <c r="V181" s="108"/>
      <c r="W181" s="254"/>
      <c r="X181" s="108"/>
    </row>
    <row r="182" spans="1:24">
      <c r="A182" s="88">
        <f t="shared" si="2"/>
        <v>175</v>
      </c>
      <c r="B182" s="89" t="s">
        <v>639</v>
      </c>
      <c r="C182" s="236" t="s">
        <v>543</v>
      </c>
      <c r="D182" s="239" t="s">
        <v>544</v>
      </c>
      <c r="E182" s="255" t="s">
        <v>535</v>
      </c>
      <c r="F182" s="255" t="s">
        <v>1215</v>
      </c>
      <c r="G182" s="239" t="s">
        <v>1218</v>
      </c>
      <c r="H182" s="239" t="s">
        <v>539</v>
      </c>
      <c r="I182" s="93" t="s">
        <v>1213</v>
      </c>
      <c r="J182" s="114">
        <v>41263</v>
      </c>
      <c r="K182" s="114">
        <v>41263</v>
      </c>
      <c r="L182" s="247">
        <v>6244.13</v>
      </c>
      <c r="M182" s="122">
        <v>187.32</v>
      </c>
      <c r="N182" s="20"/>
      <c r="O182" s="21"/>
      <c r="P182" s="21"/>
      <c r="Q182" s="21"/>
      <c r="R182" s="124"/>
      <c r="S182" s="252"/>
      <c r="T182" t="s">
        <v>541</v>
      </c>
      <c r="U182" s="254"/>
      <c r="V182" s="108"/>
      <c r="W182" s="254"/>
      <c r="X182" s="108"/>
    </row>
    <row r="183" spans="1:24">
      <c r="A183" s="88">
        <f t="shared" si="2"/>
        <v>176</v>
      </c>
      <c r="B183" s="89" t="s">
        <v>640</v>
      </c>
      <c r="C183" s="236" t="s">
        <v>543</v>
      </c>
      <c r="D183" s="239" t="s">
        <v>544</v>
      </c>
      <c r="E183" s="255" t="s">
        <v>535</v>
      </c>
      <c r="F183" s="255" t="s">
        <v>1215</v>
      </c>
      <c r="G183" s="239" t="s">
        <v>1218</v>
      </c>
      <c r="H183" s="239" t="s">
        <v>539</v>
      </c>
      <c r="I183" s="93" t="s">
        <v>1213</v>
      </c>
      <c r="J183" s="114">
        <v>41263</v>
      </c>
      <c r="K183" s="114">
        <v>41263</v>
      </c>
      <c r="L183" s="247">
        <v>6244.13</v>
      </c>
      <c r="M183" s="122">
        <v>187.32</v>
      </c>
      <c r="N183" s="20"/>
      <c r="O183" s="21"/>
      <c r="P183" s="21"/>
      <c r="Q183" s="21"/>
      <c r="R183" s="124"/>
      <c r="S183" s="252"/>
      <c r="T183" t="s">
        <v>541</v>
      </c>
      <c r="U183" s="254"/>
      <c r="V183" s="108"/>
      <c r="W183" s="254"/>
      <c r="X183" s="108"/>
    </row>
    <row r="184" spans="1:24">
      <c r="A184" s="88">
        <f t="shared" si="2"/>
        <v>177</v>
      </c>
      <c r="B184" s="89" t="s">
        <v>641</v>
      </c>
      <c r="C184" s="236" t="s">
        <v>543</v>
      </c>
      <c r="D184" s="239" t="s">
        <v>544</v>
      </c>
      <c r="E184" s="255" t="s">
        <v>535</v>
      </c>
      <c r="F184" s="255" t="s">
        <v>1215</v>
      </c>
      <c r="G184" s="239" t="s">
        <v>1218</v>
      </c>
      <c r="H184" s="239" t="s">
        <v>539</v>
      </c>
      <c r="I184" s="93" t="s">
        <v>1213</v>
      </c>
      <c r="J184" s="114">
        <v>41263</v>
      </c>
      <c r="K184" s="114">
        <v>41263</v>
      </c>
      <c r="L184" s="247">
        <v>5846.26</v>
      </c>
      <c r="M184" s="122">
        <v>175.39</v>
      </c>
      <c r="N184" s="20"/>
      <c r="O184" s="21"/>
      <c r="P184" s="21"/>
      <c r="Q184" s="21"/>
      <c r="R184" s="124"/>
      <c r="S184" s="252"/>
      <c r="T184" t="s">
        <v>541</v>
      </c>
      <c r="U184" s="254"/>
      <c r="V184" s="108"/>
      <c r="W184" s="254"/>
      <c r="X184" s="108"/>
    </row>
    <row r="185" spans="1:24">
      <c r="A185" s="88">
        <f t="shared" si="2"/>
        <v>178</v>
      </c>
      <c r="B185" s="89" t="s">
        <v>642</v>
      </c>
      <c r="C185" s="236" t="s">
        <v>543</v>
      </c>
      <c r="D185" s="239" t="s">
        <v>544</v>
      </c>
      <c r="E185" s="255" t="s">
        <v>535</v>
      </c>
      <c r="F185" s="255" t="s">
        <v>1215</v>
      </c>
      <c r="G185" s="239" t="s">
        <v>1218</v>
      </c>
      <c r="H185" s="239" t="s">
        <v>539</v>
      </c>
      <c r="I185" s="93" t="s">
        <v>1213</v>
      </c>
      <c r="J185" s="114">
        <v>41263</v>
      </c>
      <c r="K185" s="114">
        <v>41263</v>
      </c>
      <c r="L185" s="247">
        <v>5846.26</v>
      </c>
      <c r="M185" s="122">
        <v>175.39</v>
      </c>
      <c r="N185" s="20"/>
      <c r="O185" s="21"/>
      <c r="P185" s="21"/>
      <c r="Q185" s="21"/>
      <c r="R185" s="124"/>
      <c r="S185" s="252"/>
      <c r="T185" t="s">
        <v>541</v>
      </c>
      <c r="U185" s="254"/>
      <c r="V185" s="108"/>
      <c r="W185" s="254"/>
      <c r="X185" s="108"/>
    </row>
    <row r="186" spans="1:24">
      <c r="A186" s="88">
        <f t="shared" si="2"/>
        <v>179</v>
      </c>
      <c r="B186" s="89" t="s">
        <v>643</v>
      </c>
      <c r="C186" s="236" t="s">
        <v>543</v>
      </c>
      <c r="D186" s="239" t="s">
        <v>544</v>
      </c>
      <c r="E186" s="255" t="s">
        <v>535</v>
      </c>
      <c r="F186" s="255" t="s">
        <v>1215</v>
      </c>
      <c r="G186" s="239" t="s">
        <v>1218</v>
      </c>
      <c r="H186" s="239" t="s">
        <v>539</v>
      </c>
      <c r="I186" s="93" t="s">
        <v>1213</v>
      </c>
      <c r="J186" s="114">
        <v>41263</v>
      </c>
      <c r="K186" s="114">
        <v>41263</v>
      </c>
      <c r="L186" s="247">
        <v>5950.47</v>
      </c>
      <c r="M186" s="122">
        <v>178.51</v>
      </c>
      <c r="N186" s="20"/>
      <c r="O186" s="21"/>
      <c r="P186" s="21"/>
      <c r="Q186" s="21"/>
      <c r="R186" s="124"/>
      <c r="S186" s="252"/>
      <c r="T186" t="s">
        <v>541</v>
      </c>
      <c r="U186" s="254"/>
      <c r="V186" s="108"/>
      <c r="W186" s="254"/>
      <c r="X186" s="108"/>
    </row>
    <row r="187" spans="1:24">
      <c r="A187" s="88">
        <f t="shared" si="2"/>
        <v>180</v>
      </c>
      <c r="B187" s="89" t="s">
        <v>644</v>
      </c>
      <c r="C187" s="236" t="s">
        <v>543</v>
      </c>
      <c r="D187" s="239" t="s">
        <v>544</v>
      </c>
      <c r="E187" s="255" t="s">
        <v>535</v>
      </c>
      <c r="F187" s="255" t="s">
        <v>1215</v>
      </c>
      <c r="G187" s="239" t="s">
        <v>1218</v>
      </c>
      <c r="H187" s="239" t="s">
        <v>539</v>
      </c>
      <c r="I187" s="93" t="s">
        <v>1213</v>
      </c>
      <c r="J187" s="114">
        <v>41263</v>
      </c>
      <c r="K187" s="114">
        <v>41263</v>
      </c>
      <c r="L187" s="247">
        <v>5950.47</v>
      </c>
      <c r="M187" s="122">
        <v>178.51</v>
      </c>
      <c r="N187" s="20"/>
      <c r="O187" s="21"/>
      <c r="P187" s="21"/>
      <c r="Q187" s="21"/>
      <c r="R187" s="124"/>
      <c r="S187" s="252"/>
      <c r="T187" t="s">
        <v>541</v>
      </c>
      <c r="U187" s="254"/>
      <c r="V187" s="108"/>
      <c r="W187" s="254"/>
      <c r="X187" s="108"/>
    </row>
    <row r="188" spans="1:24">
      <c r="A188" s="88">
        <f t="shared" si="2"/>
        <v>181</v>
      </c>
      <c r="B188" s="89" t="s">
        <v>645</v>
      </c>
      <c r="C188" s="236" t="s">
        <v>543</v>
      </c>
      <c r="D188" s="239" t="s">
        <v>544</v>
      </c>
      <c r="E188" s="255" t="s">
        <v>535</v>
      </c>
      <c r="F188" s="255" t="s">
        <v>1215</v>
      </c>
      <c r="G188" s="239" t="s">
        <v>1218</v>
      </c>
      <c r="H188" s="239" t="s">
        <v>539</v>
      </c>
      <c r="I188" s="93" t="s">
        <v>1213</v>
      </c>
      <c r="J188" s="114">
        <v>41263</v>
      </c>
      <c r="K188" s="114">
        <v>41263</v>
      </c>
      <c r="L188" s="247">
        <v>5950.47</v>
      </c>
      <c r="M188" s="122">
        <v>178.51</v>
      </c>
      <c r="N188" s="20"/>
      <c r="O188" s="21"/>
      <c r="P188" s="21"/>
      <c r="Q188" s="21"/>
      <c r="R188" s="124"/>
      <c r="S188" s="252"/>
      <c r="T188" t="s">
        <v>541</v>
      </c>
      <c r="U188" s="254"/>
      <c r="V188" s="108"/>
      <c r="W188" s="254"/>
      <c r="X188" s="108"/>
    </row>
    <row r="189" spans="1:24">
      <c r="A189" s="88">
        <f t="shared" si="2"/>
        <v>182</v>
      </c>
      <c r="B189" s="89" t="s">
        <v>646</v>
      </c>
      <c r="C189" s="236" t="s">
        <v>543</v>
      </c>
      <c r="D189" s="239" t="s">
        <v>544</v>
      </c>
      <c r="E189" s="255" t="s">
        <v>535</v>
      </c>
      <c r="F189" s="255" t="s">
        <v>1215</v>
      </c>
      <c r="G189" s="239" t="s">
        <v>1218</v>
      </c>
      <c r="H189" s="239" t="s">
        <v>539</v>
      </c>
      <c r="I189" s="93" t="s">
        <v>1213</v>
      </c>
      <c r="J189" s="114">
        <v>41263</v>
      </c>
      <c r="K189" s="114">
        <v>41263</v>
      </c>
      <c r="L189" s="247">
        <v>5950.47</v>
      </c>
      <c r="M189" s="122">
        <v>178.51</v>
      </c>
      <c r="N189" s="20"/>
      <c r="O189" s="21"/>
      <c r="P189" s="21"/>
      <c r="Q189" s="21"/>
      <c r="R189" s="124"/>
      <c r="S189" s="252"/>
      <c r="T189" t="s">
        <v>541</v>
      </c>
      <c r="U189" s="254"/>
      <c r="V189" s="108"/>
      <c r="W189" s="254"/>
      <c r="X189" s="108"/>
    </row>
    <row r="190" spans="1:24">
      <c r="A190" s="88">
        <f t="shared" si="2"/>
        <v>183</v>
      </c>
      <c r="B190" s="89" t="s">
        <v>647</v>
      </c>
      <c r="C190" s="236" t="s">
        <v>543</v>
      </c>
      <c r="D190" s="239" t="s">
        <v>544</v>
      </c>
      <c r="E190" s="255" t="s">
        <v>535</v>
      </c>
      <c r="F190" s="255" t="s">
        <v>1215</v>
      </c>
      <c r="G190" s="239" t="s">
        <v>1218</v>
      </c>
      <c r="H190" s="239" t="s">
        <v>539</v>
      </c>
      <c r="I190" s="93" t="s">
        <v>1213</v>
      </c>
      <c r="J190" s="114">
        <v>41253</v>
      </c>
      <c r="K190" s="114">
        <v>41253</v>
      </c>
      <c r="L190" s="247">
        <v>5735.9</v>
      </c>
      <c r="M190" s="122">
        <v>172.08</v>
      </c>
      <c r="N190" s="20"/>
      <c r="O190" s="21"/>
      <c r="P190" s="21"/>
      <c r="Q190" s="21"/>
      <c r="R190" s="124"/>
      <c r="S190" s="252"/>
      <c r="T190" t="s">
        <v>541</v>
      </c>
      <c r="U190" s="254"/>
      <c r="V190" s="108"/>
      <c r="W190" s="254"/>
      <c r="X190" s="108"/>
    </row>
    <row r="191" spans="1:24">
      <c r="A191" s="88">
        <f t="shared" si="2"/>
        <v>184</v>
      </c>
      <c r="B191" s="89" t="s">
        <v>648</v>
      </c>
      <c r="C191" s="236" t="s">
        <v>543</v>
      </c>
      <c r="D191" s="239" t="s">
        <v>544</v>
      </c>
      <c r="E191" s="255" t="s">
        <v>535</v>
      </c>
      <c r="F191" s="255" t="s">
        <v>1215</v>
      </c>
      <c r="G191" s="239" t="s">
        <v>1218</v>
      </c>
      <c r="H191" s="239" t="s">
        <v>539</v>
      </c>
      <c r="I191" s="93" t="s">
        <v>1213</v>
      </c>
      <c r="J191" s="114">
        <v>41263</v>
      </c>
      <c r="K191" s="114">
        <v>41263</v>
      </c>
      <c r="L191" s="247">
        <v>5950.47</v>
      </c>
      <c r="M191" s="122">
        <v>178.51</v>
      </c>
      <c r="N191" s="20"/>
      <c r="O191" s="21"/>
      <c r="P191" s="21"/>
      <c r="Q191" s="21"/>
      <c r="R191" s="124"/>
      <c r="S191" s="252"/>
      <c r="T191" t="s">
        <v>541</v>
      </c>
      <c r="U191" s="254"/>
      <c r="V191" s="108"/>
      <c r="W191" s="254"/>
      <c r="X191" s="108"/>
    </row>
    <row r="192" spans="1:24">
      <c r="A192" s="88">
        <f t="shared" si="2"/>
        <v>185</v>
      </c>
      <c r="B192" s="89" t="s">
        <v>649</v>
      </c>
      <c r="C192" s="236" t="s">
        <v>543</v>
      </c>
      <c r="D192" s="239" t="s">
        <v>544</v>
      </c>
      <c r="E192" s="255" t="s">
        <v>535</v>
      </c>
      <c r="F192" s="255" t="s">
        <v>1215</v>
      </c>
      <c r="G192" s="239" t="s">
        <v>1218</v>
      </c>
      <c r="H192" s="239" t="s">
        <v>539</v>
      </c>
      <c r="I192" s="93" t="s">
        <v>1213</v>
      </c>
      <c r="J192" s="114">
        <v>41253</v>
      </c>
      <c r="K192" s="114">
        <v>41253</v>
      </c>
      <c r="L192" s="247">
        <v>5735.9</v>
      </c>
      <c r="M192" s="122">
        <v>172.08</v>
      </c>
      <c r="N192" s="20"/>
      <c r="O192" s="21"/>
      <c r="P192" s="21"/>
      <c r="Q192" s="21"/>
      <c r="R192" s="124"/>
      <c r="S192" s="252"/>
      <c r="T192" t="s">
        <v>541</v>
      </c>
      <c r="U192" s="254"/>
      <c r="V192" s="108"/>
      <c r="W192" s="254"/>
      <c r="X192" s="108"/>
    </row>
    <row r="193" spans="1:24">
      <c r="A193" s="88">
        <f t="shared" si="2"/>
        <v>186</v>
      </c>
      <c r="B193" s="89" t="s">
        <v>650</v>
      </c>
      <c r="C193" s="236" t="s">
        <v>543</v>
      </c>
      <c r="D193" s="239" t="s">
        <v>544</v>
      </c>
      <c r="E193" s="255" t="s">
        <v>535</v>
      </c>
      <c r="F193" s="255" t="s">
        <v>1215</v>
      </c>
      <c r="G193" s="239" t="s">
        <v>1218</v>
      </c>
      <c r="H193" s="239" t="s">
        <v>539</v>
      </c>
      <c r="I193" s="93" t="s">
        <v>1213</v>
      </c>
      <c r="J193" s="114">
        <v>41253</v>
      </c>
      <c r="K193" s="114">
        <v>41253</v>
      </c>
      <c r="L193" s="247">
        <v>5735.9</v>
      </c>
      <c r="M193" s="122">
        <v>172.08</v>
      </c>
      <c r="N193" s="20"/>
      <c r="O193" s="21"/>
      <c r="P193" s="21"/>
      <c r="Q193" s="21"/>
      <c r="R193" s="124"/>
      <c r="S193" s="252"/>
      <c r="T193" t="s">
        <v>541</v>
      </c>
      <c r="U193" s="254"/>
      <c r="V193" s="108"/>
      <c r="W193" s="254"/>
      <c r="X193" s="108"/>
    </row>
    <row r="194" spans="1:24">
      <c r="A194" s="88">
        <f t="shared" si="2"/>
        <v>187</v>
      </c>
      <c r="B194" s="89" t="s">
        <v>651</v>
      </c>
      <c r="C194" s="236" t="s">
        <v>543</v>
      </c>
      <c r="D194" s="239" t="s">
        <v>544</v>
      </c>
      <c r="E194" s="255" t="s">
        <v>535</v>
      </c>
      <c r="F194" s="255" t="s">
        <v>1215</v>
      </c>
      <c r="G194" s="239" t="s">
        <v>1218</v>
      </c>
      <c r="H194" s="239" t="s">
        <v>539</v>
      </c>
      <c r="I194" s="93" t="s">
        <v>1213</v>
      </c>
      <c r="J194" s="114">
        <v>41263</v>
      </c>
      <c r="K194" s="114">
        <v>41263</v>
      </c>
      <c r="L194" s="247">
        <v>6244.13</v>
      </c>
      <c r="M194" s="122">
        <v>187.32</v>
      </c>
      <c r="N194" s="20"/>
      <c r="O194" s="21"/>
      <c r="P194" s="21"/>
      <c r="Q194" s="21"/>
      <c r="R194" s="124"/>
      <c r="S194" s="252"/>
      <c r="T194" t="s">
        <v>541</v>
      </c>
      <c r="U194" s="254"/>
      <c r="V194" s="108"/>
      <c r="W194" s="254"/>
      <c r="X194" s="108"/>
    </row>
    <row r="195" spans="1:24">
      <c r="A195" s="88">
        <f t="shared" si="2"/>
        <v>188</v>
      </c>
      <c r="B195" s="89" t="s">
        <v>652</v>
      </c>
      <c r="C195" s="236" t="s">
        <v>543</v>
      </c>
      <c r="D195" s="239" t="s">
        <v>544</v>
      </c>
      <c r="E195" s="255" t="s">
        <v>535</v>
      </c>
      <c r="F195" s="255" t="s">
        <v>1215</v>
      </c>
      <c r="G195" s="239" t="s">
        <v>1218</v>
      </c>
      <c r="H195" s="239" t="s">
        <v>539</v>
      </c>
      <c r="I195" s="93" t="s">
        <v>1213</v>
      </c>
      <c r="J195" s="114">
        <v>41263</v>
      </c>
      <c r="K195" s="114">
        <v>41263</v>
      </c>
      <c r="L195" s="247">
        <v>5846.26</v>
      </c>
      <c r="M195" s="122">
        <v>175.39</v>
      </c>
      <c r="N195" s="20"/>
      <c r="O195" s="21"/>
      <c r="P195" s="21"/>
      <c r="Q195" s="21"/>
      <c r="R195" s="124"/>
      <c r="S195" s="252"/>
      <c r="T195" t="s">
        <v>541</v>
      </c>
      <c r="U195" s="254"/>
      <c r="V195" s="108"/>
      <c r="W195" s="254"/>
      <c r="X195" s="108"/>
    </row>
    <row r="196" spans="1:24">
      <c r="A196" s="88">
        <f t="shared" si="2"/>
        <v>189</v>
      </c>
      <c r="B196" s="89" t="s">
        <v>653</v>
      </c>
      <c r="C196" s="236" t="s">
        <v>543</v>
      </c>
      <c r="D196" s="239" t="s">
        <v>544</v>
      </c>
      <c r="E196" s="255" t="s">
        <v>535</v>
      </c>
      <c r="F196" s="255" t="s">
        <v>1215</v>
      </c>
      <c r="G196" s="239" t="s">
        <v>1218</v>
      </c>
      <c r="H196" s="239" t="s">
        <v>539</v>
      </c>
      <c r="I196" s="93" t="s">
        <v>1213</v>
      </c>
      <c r="J196" s="114">
        <v>41263</v>
      </c>
      <c r="K196" s="114">
        <v>41263</v>
      </c>
      <c r="L196" s="247">
        <v>6244.13</v>
      </c>
      <c r="M196" s="122">
        <v>187.32</v>
      </c>
      <c r="N196" s="20"/>
      <c r="O196" s="21"/>
      <c r="P196" s="21"/>
      <c r="Q196" s="21"/>
      <c r="R196" s="124"/>
      <c r="S196" s="252"/>
      <c r="T196" t="s">
        <v>541</v>
      </c>
      <c r="U196" s="254"/>
      <c r="V196" s="108"/>
      <c r="W196" s="254"/>
      <c r="X196" s="108"/>
    </row>
    <row r="197" spans="1:24">
      <c r="A197" s="88">
        <f t="shared" si="2"/>
        <v>190</v>
      </c>
      <c r="B197" s="89" t="s">
        <v>654</v>
      </c>
      <c r="C197" s="236" t="s">
        <v>543</v>
      </c>
      <c r="D197" s="239" t="s">
        <v>544</v>
      </c>
      <c r="E197" s="255" t="s">
        <v>535</v>
      </c>
      <c r="F197" s="255" t="s">
        <v>1215</v>
      </c>
      <c r="G197" s="239" t="s">
        <v>1218</v>
      </c>
      <c r="H197" s="239" t="s">
        <v>539</v>
      </c>
      <c r="I197" s="93" t="s">
        <v>1213</v>
      </c>
      <c r="J197" s="114">
        <v>41263</v>
      </c>
      <c r="K197" s="114">
        <v>41263</v>
      </c>
      <c r="L197" s="247">
        <v>5846.26</v>
      </c>
      <c r="M197" s="122">
        <v>175.39</v>
      </c>
      <c r="N197" s="20"/>
      <c r="O197" s="21"/>
      <c r="P197" s="21"/>
      <c r="Q197" s="21"/>
      <c r="R197" s="124"/>
      <c r="S197" s="252"/>
      <c r="T197" t="s">
        <v>541</v>
      </c>
      <c r="U197" s="254"/>
      <c r="V197" s="108"/>
      <c r="W197" s="254"/>
      <c r="X197" s="108"/>
    </row>
    <row r="198" spans="1:24">
      <c r="A198" s="88">
        <f t="shared" si="2"/>
        <v>191</v>
      </c>
      <c r="B198" s="89" t="s">
        <v>655</v>
      </c>
      <c r="C198" s="236" t="s">
        <v>543</v>
      </c>
      <c r="D198" s="239" t="s">
        <v>544</v>
      </c>
      <c r="E198" s="255" t="s">
        <v>535</v>
      </c>
      <c r="F198" s="255" t="s">
        <v>1215</v>
      </c>
      <c r="G198" s="239" t="s">
        <v>1218</v>
      </c>
      <c r="H198" s="239" t="s">
        <v>539</v>
      </c>
      <c r="I198" s="93" t="s">
        <v>1213</v>
      </c>
      <c r="J198" s="114">
        <v>41263</v>
      </c>
      <c r="K198" s="114">
        <v>41263</v>
      </c>
      <c r="L198" s="247">
        <v>6244.13</v>
      </c>
      <c r="M198" s="122">
        <v>187.32</v>
      </c>
      <c r="N198" s="20"/>
      <c r="O198" s="21"/>
      <c r="P198" s="21"/>
      <c r="Q198" s="21"/>
      <c r="R198" s="124"/>
      <c r="S198" s="252"/>
      <c r="T198" t="s">
        <v>541</v>
      </c>
      <c r="U198" s="254"/>
      <c r="V198" s="108"/>
      <c r="W198" s="254"/>
      <c r="X198" s="108"/>
    </row>
    <row r="199" spans="1:24">
      <c r="A199" s="88">
        <f t="shared" si="2"/>
        <v>192</v>
      </c>
      <c r="B199" s="89" t="s">
        <v>656</v>
      </c>
      <c r="C199" s="236" t="s">
        <v>543</v>
      </c>
      <c r="D199" s="239" t="s">
        <v>544</v>
      </c>
      <c r="E199" s="255" t="s">
        <v>535</v>
      </c>
      <c r="F199" s="255" t="s">
        <v>1215</v>
      </c>
      <c r="G199" s="239" t="s">
        <v>1218</v>
      </c>
      <c r="H199" s="239" t="s">
        <v>539</v>
      </c>
      <c r="I199" s="93" t="s">
        <v>1213</v>
      </c>
      <c r="J199" s="114">
        <v>41263</v>
      </c>
      <c r="K199" s="114">
        <v>41263</v>
      </c>
      <c r="L199" s="247">
        <v>6244.13</v>
      </c>
      <c r="M199" s="122">
        <v>187.32</v>
      </c>
      <c r="N199" s="20"/>
      <c r="O199" s="21"/>
      <c r="P199" s="21"/>
      <c r="Q199" s="21"/>
      <c r="R199" s="124"/>
      <c r="S199" s="252"/>
      <c r="T199" t="s">
        <v>541</v>
      </c>
      <c r="U199" s="254"/>
      <c r="V199" s="108"/>
      <c r="W199" s="254"/>
      <c r="X199" s="108"/>
    </row>
    <row r="200" spans="1:24">
      <c r="A200" s="88">
        <f t="shared" si="2"/>
        <v>193</v>
      </c>
      <c r="B200" s="89" t="s">
        <v>657</v>
      </c>
      <c r="C200" s="236" t="s">
        <v>543</v>
      </c>
      <c r="D200" s="239" t="s">
        <v>544</v>
      </c>
      <c r="E200" s="255" t="s">
        <v>535</v>
      </c>
      <c r="F200" s="255" t="s">
        <v>1215</v>
      </c>
      <c r="G200" s="239" t="s">
        <v>1218</v>
      </c>
      <c r="H200" s="239" t="s">
        <v>539</v>
      </c>
      <c r="I200" s="93" t="s">
        <v>1213</v>
      </c>
      <c r="J200" s="114">
        <v>41263</v>
      </c>
      <c r="K200" s="114">
        <v>41263</v>
      </c>
      <c r="L200" s="247">
        <v>5846.26</v>
      </c>
      <c r="M200" s="122">
        <v>175.39</v>
      </c>
      <c r="N200" s="20"/>
      <c r="O200" s="21"/>
      <c r="P200" s="21"/>
      <c r="Q200" s="21"/>
      <c r="R200" s="124"/>
      <c r="S200" s="252"/>
      <c r="T200" t="s">
        <v>541</v>
      </c>
      <c r="U200" s="254"/>
      <c r="V200" s="108"/>
      <c r="W200" s="254"/>
      <c r="X200" s="108"/>
    </row>
    <row r="201" spans="1:24">
      <c r="A201" s="88">
        <f t="shared" ref="A201:A264" si="3">A200+1</f>
        <v>194</v>
      </c>
      <c r="B201" s="89" t="s">
        <v>658</v>
      </c>
      <c r="C201" s="236" t="s">
        <v>543</v>
      </c>
      <c r="D201" s="239" t="s">
        <v>544</v>
      </c>
      <c r="E201" s="255" t="s">
        <v>535</v>
      </c>
      <c r="F201" s="255" t="s">
        <v>1215</v>
      </c>
      <c r="G201" s="239" t="s">
        <v>1218</v>
      </c>
      <c r="H201" s="239" t="s">
        <v>539</v>
      </c>
      <c r="I201" s="93" t="s">
        <v>1213</v>
      </c>
      <c r="J201" s="114">
        <v>41263</v>
      </c>
      <c r="K201" s="114">
        <v>41263</v>
      </c>
      <c r="L201" s="247">
        <v>5846.26</v>
      </c>
      <c r="M201" s="122">
        <v>175.39</v>
      </c>
      <c r="N201" s="20"/>
      <c r="O201" s="21"/>
      <c r="P201" s="21"/>
      <c r="Q201" s="21"/>
      <c r="R201" s="124"/>
      <c r="S201" s="252"/>
      <c r="T201" t="s">
        <v>541</v>
      </c>
      <c r="U201" s="254"/>
      <c r="V201" s="108"/>
      <c r="W201" s="254"/>
      <c r="X201" s="108"/>
    </row>
    <row r="202" spans="1:24">
      <c r="A202" s="88">
        <f t="shared" si="3"/>
        <v>195</v>
      </c>
      <c r="B202" s="89" t="s">
        <v>659</v>
      </c>
      <c r="C202" s="236" t="s">
        <v>543</v>
      </c>
      <c r="D202" s="239" t="s">
        <v>544</v>
      </c>
      <c r="E202" s="255" t="s">
        <v>535</v>
      </c>
      <c r="F202" s="255" t="s">
        <v>1215</v>
      </c>
      <c r="G202" s="239" t="s">
        <v>1218</v>
      </c>
      <c r="H202" s="239" t="s">
        <v>539</v>
      </c>
      <c r="I202" s="93" t="s">
        <v>1213</v>
      </c>
      <c r="J202" s="114">
        <v>41263</v>
      </c>
      <c r="K202" s="114">
        <v>41263</v>
      </c>
      <c r="L202" s="247">
        <v>5846.26</v>
      </c>
      <c r="M202" s="122">
        <v>175.39</v>
      </c>
      <c r="N202" s="20"/>
      <c r="O202" s="21"/>
      <c r="P202" s="21"/>
      <c r="Q202" s="21"/>
      <c r="R202" s="124"/>
      <c r="S202" s="252"/>
      <c r="T202" t="s">
        <v>541</v>
      </c>
      <c r="U202" s="254"/>
      <c r="V202" s="108"/>
      <c r="W202" s="254"/>
      <c r="X202" s="108"/>
    </row>
    <row r="203" spans="1:24">
      <c r="A203" s="88">
        <f t="shared" si="3"/>
        <v>196</v>
      </c>
      <c r="B203" s="89" t="s">
        <v>660</v>
      </c>
      <c r="C203" s="236" t="s">
        <v>543</v>
      </c>
      <c r="D203" s="239" t="s">
        <v>544</v>
      </c>
      <c r="E203" s="255" t="s">
        <v>535</v>
      </c>
      <c r="F203" s="255" t="s">
        <v>1215</v>
      </c>
      <c r="G203" s="239" t="s">
        <v>1218</v>
      </c>
      <c r="H203" s="239" t="s">
        <v>539</v>
      </c>
      <c r="I203" s="93" t="s">
        <v>1213</v>
      </c>
      <c r="J203" s="114">
        <v>41263</v>
      </c>
      <c r="K203" s="114">
        <v>41263</v>
      </c>
      <c r="L203" s="247">
        <v>5846.26</v>
      </c>
      <c r="M203" s="122">
        <v>175.39</v>
      </c>
      <c r="N203" s="20"/>
      <c r="O203" s="21"/>
      <c r="P203" s="21"/>
      <c r="Q203" s="21"/>
      <c r="R203" s="124"/>
      <c r="S203" s="252"/>
      <c r="T203" t="s">
        <v>541</v>
      </c>
      <c r="U203" s="254"/>
      <c r="V203" s="108"/>
      <c r="W203" s="254"/>
      <c r="X203" s="108"/>
    </row>
    <row r="204" spans="1:24">
      <c r="A204" s="88">
        <f t="shared" si="3"/>
        <v>197</v>
      </c>
      <c r="B204" s="89" t="s">
        <v>661</v>
      </c>
      <c r="C204" s="236" t="s">
        <v>543</v>
      </c>
      <c r="D204" s="239" t="s">
        <v>544</v>
      </c>
      <c r="E204" s="255" t="s">
        <v>535</v>
      </c>
      <c r="F204" s="255" t="s">
        <v>1215</v>
      </c>
      <c r="G204" s="239" t="s">
        <v>1218</v>
      </c>
      <c r="H204" s="239" t="s">
        <v>539</v>
      </c>
      <c r="I204" s="93" t="s">
        <v>1213</v>
      </c>
      <c r="J204" s="114">
        <v>41263</v>
      </c>
      <c r="K204" s="114">
        <v>41263</v>
      </c>
      <c r="L204" s="247">
        <v>6244.13</v>
      </c>
      <c r="M204" s="122">
        <v>187.32</v>
      </c>
      <c r="N204" s="20"/>
      <c r="O204" s="21"/>
      <c r="P204" s="21"/>
      <c r="Q204" s="21"/>
      <c r="R204" s="124"/>
      <c r="S204" s="252"/>
      <c r="T204" t="s">
        <v>541</v>
      </c>
      <c r="U204" s="254"/>
      <c r="V204" s="108"/>
      <c r="W204" s="254"/>
      <c r="X204" s="108"/>
    </row>
    <row r="205" spans="1:24">
      <c r="A205" s="88">
        <f t="shared" si="3"/>
        <v>198</v>
      </c>
      <c r="B205" s="89" t="s">
        <v>662</v>
      </c>
      <c r="C205" s="236" t="s">
        <v>543</v>
      </c>
      <c r="D205" s="239" t="s">
        <v>544</v>
      </c>
      <c r="E205" s="255" t="s">
        <v>535</v>
      </c>
      <c r="F205" s="255" t="s">
        <v>1215</v>
      </c>
      <c r="G205" s="239" t="s">
        <v>1218</v>
      </c>
      <c r="H205" s="239" t="s">
        <v>539</v>
      </c>
      <c r="I205" s="93" t="s">
        <v>1213</v>
      </c>
      <c r="J205" s="114">
        <v>41263</v>
      </c>
      <c r="K205" s="114">
        <v>41263</v>
      </c>
      <c r="L205" s="247">
        <v>5950.47</v>
      </c>
      <c r="M205" s="122">
        <v>178.51</v>
      </c>
      <c r="N205" s="20"/>
      <c r="O205" s="21"/>
      <c r="P205" s="21"/>
      <c r="Q205" s="21"/>
      <c r="R205" s="124"/>
      <c r="S205" s="252"/>
      <c r="T205" t="s">
        <v>541</v>
      </c>
      <c r="U205" s="254"/>
      <c r="V205" s="108"/>
      <c r="W205" s="254"/>
      <c r="X205" s="108"/>
    </row>
    <row r="206" spans="1:24">
      <c r="A206" s="88">
        <f t="shared" si="3"/>
        <v>199</v>
      </c>
      <c r="B206" s="89" t="s">
        <v>663</v>
      </c>
      <c r="C206" s="236" t="s">
        <v>543</v>
      </c>
      <c r="D206" s="239" t="s">
        <v>544</v>
      </c>
      <c r="E206" s="255" t="s">
        <v>535</v>
      </c>
      <c r="F206" s="255" t="s">
        <v>1215</v>
      </c>
      <c r="G206" s="239" t="s">
        <v>1218</v>
      </c>
      <c r="H206" s="239" t="s">
        <v>539</v>
      </c>
      <c r="I206" s="93" t="s">
        <v>1213</v>
      </c>
      <c r="J206" s="114">
        <v>41263</v>
      </c>
      <c r="K206" s="114">
        <v>41263</v>
      </c>
      <c r="L206" s="247">
        <v>6244.13</v>
      </c>
      <c r="M206" s="122">
        <v>187.32</v>
      </c>
      <c r="N206" s="20"/>
      <c r="O206" s="21"/>
      <c r="P206" s="21"/>
      <c r="Q206" s="21"/>
      <c r="R206" s="124"/>
      <c r="S206" s="252"/>
      <c r="T206" t="s">
        <v>541</v>
      </c>
      <c r="U206" s="254"/>
      <c r="V206" s="108"/>
      <c r="W206" s="254"/>
      <c r="X206" s="108"/>
    </row>
    <row r="207" spans="1:24">
      <c r="A207" s="88">
        <f t="shared" si="3"/>
        <v>200</v>
      </c>
      <c r="B207" s="89" t="s">
        <v>664</v>
      </c>
      <c r="C207" s="236" t="s">
        <v>543</v>
      </c>
      <c r="D207" s="239" t="s">
        <v>544</v>
      </c>
      <c r="E207" s="255" t="s">
        <v>535</v>
      </c>
      <c r="F207" s="255" t="s">
        <v>1215</v>
      </c>
      <c r="G207" s="239" t="s">
        <v>1218</v>
      </c>
      <c r="H207" s="239" t="s">
        <v>539</v>
      </c>
      <c r="I207" s="93" t="s">
        <v>1213</v>
      </c>
      <c r="J207" s="114">
        <v>41263</v>
      </c>
      <c r="K207" s="114">
        <v>41263</v>
      </c>
      <c r="L207" s="247">
        <v>6244.13</v>
      </c>
      <c r="M207" s="122">
        <v>187.32</v>
      </c>
      <c r="N207" s="20"/>
      <c r="O207" s="21"/>
      <c r="P207" s="21"/>
      <c r="Q207" s="21"/>
      <c r="R207" s="124"/>
      <c r="S207" s="252"/>
      <c r="T207" t="s">
        <v>541</v>
      </c>
      <c r="U207" s="254"/>
      <c r="V207" s="108"/>
      <c r="W207" s="254"/>
      <c r="X207" s="108"/>
    </row>
    <row r="208" spans="1:24">
      <c r="A208" s="88">
        <f t="shared" si="3"/>
        <v>201</v>
      </c>
      <c r="B208" s="89" t="s">
        <v>665</v>
      </c>
      <c r="C208" s="236" t="s">
        <v>543</v>
      </c>
      <c r="D208" s="239" t="s">
        <v>544</v>
      </c>
      <c r="E208" s="255" t="s">
        <v>535</v>
      </c>
      <c r="F208" s="255" t="s">
        <v>1215</v>
      </c>
      <c r="G208" s="239" t="s">
        <v>1218</v>
      </c>
      <c r="H208" s="239" t="s">
        <v>539</v>
      </c>
      <c r="I208" s="93" t="s">
        <v>1213</v>
      </c>
      <c r="J208" s="114">
        <v>41263</v>
      </c>
      <c r="K208" s="114">
        <v>41263</v>
      </c>
      <c r="L208" s="247">
        <v>5846.26</v>
      </c>
      <c r="M208" s="122">
        <v>175.39</v>
      </c>
      <c r="N208" s="20"/>
      <c r="O208" s="21"/>
      <c r="P208" s="21"/>
      <c r="Q208" s="21"/>
      <c r="R208" s="124"/>
      <c r="S208" s="252"/>
      <c r="T208" t="s">
        <v>541</v>
      </c>
      <c r="U208" s="254"/>
      <c r="V208" s="108"/>
      <c r="W208" s="254"/>
      <c r="X208" s="108"/>
    </row>
    <row r="209" spans="1:24">
      <c r="A209" s="88">
        <f t="shared" si="3"/>
        <v>202</v>
      </c>
      <c r="B209" s="89" t="s">
        <v>666</v>
      </c>
      <c r="C209" s="236" t="s">
        <v>543</v>
      </c>
      <c r="D209" s="239" t="s">
        <v>544</v>
      </c>
      <c r="E209" s="255" t="s">
        <v>535</v>
      </c>
      <c r="F209" s="255" t="s">
        <v>1215</v>
      </c>
      <c r="G209" s="239" t="s">
        <v>1218</v>
      </c>
      <c r="H209" s="239" t="s">
        <v>539</v>
      </c>
      <c r="I209" s="93" t="s">
        <v>1213</v>
      </c>
      <c r="J209" s="114">
        <v>41263</v>
      </c>
      <c r="K209" s="114">
        <v>41263</v>
      </c>
      <c r="L209" s="247">
        <v>5950.47</v>
      </c>
      <c r="M209" s="122">
        <v>178.51</v>
      </c>
      <c r="N209" s="20"/>
      <c r="O209" s="21"/>
      <c r="P209" s="21"/>
      <c r="Q209" s="21"/>
      <c r="R209" s="124"/>
      <c r="S209" s="252"/>
      <c r="T209" t="s">
        <v>541</v>
      </c>
      <c r="U209" s="254"/>
      <c r="V209" s="108"/>
      <c r="W209" s="254"/>
      <c r="X209" s="108"/>
    </row>
    <row r="210" spans="1:24">
      <c r="A210" s="88">
        <f t="shared" si="3"/>
        <v>203</v>
      </c>
      <c r="B210" s="89" t="s">
        <v>667</v>
      </c>
      <c r="C210" s="236" t="s">
        <v>543</v>
      </c>
      <c r="D210" s="239" t="s">
        <v>544</v>
      </c>
      <c r="E210" s="255" t="s">
        <v>535</v>
      </c>
      <c r="F210" s="255" t="s">
        <v>1215</v>
      </c>
      <c r="G210" s="239" t="s">
        <v>1218</v>
      </c>
      <c r="H210" s="239" t="s">
        <v>539</v>
      </c>
      <c r="I210" s="93" t="s">
        <v>1213</v>
      </c>
      <c r="J210" s="114">
        <v>41263</v>
      </c>
      <c r="K210" s="114">
        <v>41263</v>
      </c>
      <c r="L210" s="247">
        <v>5950.47</v>
      </c>
      <c r="M210" s="122">
        <v>178.51</v>
      </c>
      <c r="N210" s="20"/>
      <c r="O210" s="21"/>
      <c r="P210" s="21"/>
      <c r="Q210" s="21"/>
      <c r="R210" s="124"/>
      <c r="S210" s="252"/>
      <c r="T210" t="s">
        <v>541</v>
      </c>
      <c r="U210" s="254"/>
      <c r="V210" s="108"/>
      <c r="W210" s="254"/>
      <c r="X210" s="108"/>
    </row>
    <row r="211" spans="1:24">
      <c r="A211" s="88">
        <f t="shared" si="3"/>
        <v>204</v>
      </c>
      <c r="B211" s="89" t="s">
        <v>668</v>
      </c>
      <c r="C211" s="236" t="s">
        <v>543</v>
      </c>
      <c r="D211" s="239" t="s">
        <v>544</v>
      </c>
      <c r="E211" s="255" t="s">
        <v>535</v>
      </c>
      <c r="F211" s="255" t="s">
        <v>1215</v>
      </c>
      <c r="G211" s="239" t="s">
        <v>1218</v>
      </c>
      <c r="H211" s="239" t="s">
        <v>539</v>
      </c>
      <c r="I211" s="93" t="s">
        <v>1213</v>
      </c>
      <c r="J211" s="114">
        <v>41263</v>
      </c>
      <c r="K211" s="114">
        <v>41263</v>
      </c>
      <c r="L211" s="247">
        <v>5950.47</v>
      </c>
      <c r="M211" s="122">
        <v>178.51</v>
      </c>
      <c r="N211" s="20"/>
      <c r="O211" s="21"/>
      <c r="P211" s="21"/>
      <c r="Q211" s="21"/>
      <c r="R211" s="124"/>
      <c r="S211" s="252"/>
      <c r="T211" t="s">
        <v>541</v>
      </c>
      <c r="U211" s="254"/>
      <c r="V211" s="108"/>
      <c r="W211" s="254"/>
      <c r="X211" s="108"/>
    </row>
    <row r="212" spans="1:24">
      <c r="A212" s="88">
        <f t="shared" si="3"/>
        <v>205</v>
      </c>
      <c r="B212" s="89" t="s">
        <v>669</v>
      </c>
      <c r="C212" s="236" t="s">
        <v>543</v>
      </c>
      <c r="D212" s="239" t="s">
        <v>544</v>
      </c>
      <c r="E212" s="255" t="s">
        <v>535</v>
      </c>
      <c r="F212" s="255" t="s">
        <v>1215</v>
      </c>
      <c r="G212" s="239" t="s">
        <v>1218</v>
      </c>
      <c r="H212" s="239" t="s">
        <v>539</v>
      </c>
      <c r="I212" s="93" t="s">
        <v>1213</v>
      </c>
      <c r="J212" s="114">
        <v>41263</v>
      </c>
      <c r="K212" s="114">
        <v>41263</v>
      </c>
      <c r="L212" s="247">
        <v>5846.26</v>
      </c>
      <c r="M212" s="122">
        <v>175.39</v>
      </c>
      <c r="N212" s="20"/>
      <c r="O212" s="21"/>
      <c r="P212" s="21"/>
      <c r="Q212" s="21"/>
      <c r="R212" s="124"/>
      <c r="S212" s="252"/>
      <c r="T212" t="s">
        <v>541</v>
      </c>
      <c r="U212" s="254"/>
      <c r="V212" s="108"/>
      <c r="W212" s="254"/>
      <c r="X212" s="108"/>
    </row>
    <row r="213" spans="1:24">
      <c r="A213" s="88">
        <f t="shared" si="3"/>
        <v>206</v>
      </c>
      <c r="B213" s="89" t="s">
        <v>670</v>
      </c>
      <c r="C213" s="236" t="s">
        <v>543</v>
      </c>
      <c r="D213" s="239" t="s">
        <v>544</v>
      </c>
      <c r="E213" s="255" t="s">
        <v>535</v>
      </c>
      <c r="F213" s="255" t="s">
        <v>1215</v>
      </c>
      <c r="G213" s="239" t="s">
        <v>1218</v>
      </c>
      <c r="H213" s="239" t="s">
        <v>539</v>
      </c>
      <c r="I213" s="93" t="s">
        <v>1213</v>
      </c>
      <c r="J213" s="114">
        <v>41263</v>
      </c>
      <c r="K213" s="114">
        <v>41263</v>
      </c>
      <c r="L213" s="247">
        <v>5950.47</v>
      </c>
      <c r="M213" s="122">
        <v>178.51</v>
      </c>
      <c r="N213" s="20"/>
      <c r="O213" s="21"/>
      <c r="P213" s="21"/>
      <c r="Q213" s="21"/>
      <c r="R213" s="124"/>
      <c r="S213" s="252"/>
      <c r="T213" t="s">
        <v>541</v>
      </c>
      <c r="U213" s="254"/>
      <c r="V213" s="108"/>
      <c r="W213" s="254"/>
      <c r="X213" s="108"/>
    </row>
    <row r="214" spans="1:24">
      <c r="A214" s="88">
        <f t="shared" si="3"/>
        <v>207</v>
      </c>
      <c r="B214" s="89" t="s">
        <v>671</v>
      </c>
      <c r="C214" s="236" t="s">
        <v>543</v>
      </c>
      <c r="D214" s="239" t="s">
        <v>544</v>
      </c>
      <c r="E214" s="255" t="s">
        <v>535</v>
      </c>
      <c r="F214" s="255" t="s">
        <v>1215</v>
      </c>
      <c r="G214" s="239" t="s">
        <v>1218</v>
      </c>
      <c r="H214" s="239" t="s">
        <v>539</v>
      </c>
      <c r="I214" s="93" t="s">
        <v>1213</v>
      </c>
      <c r="J214" s="114">
        <v>41253</v>
      </c>
      <c r="K214" s="114">
        <v>41253</v>
      </c>
      <c r="L214" s="247">
        <v>5735.9</v>
      </c>
      <c r="M214" s="122">
        <v>172.08</v>
      </c>
      <c r="N214" s="20"/>
      <c r="O214" s="21"/>
      <c r="P214" s="21"/>
      <c r="Q214" s="21"/>
      <c r="R214" s="124"/>
      <c r="S214" s="252"/>
      <c r="T214" t="s">
        <v>541</v>
      </c>
      <c r="U214" s="254"/>
      <c r="V214" s="108"/>
      <c r="W214" s="254"/>
      <c r="X214" s="108"/>
    </row>
    <row r="215" spans="1:24">
      <c r="A215" s="88">
        <f t="shared" si="3"/>
        <v>208</v>
      </c>
      <c r="B215" s="89" t="s">
        <v>672</v>
      </c>
      <c r="C215" s="236" t="s">
        <v>543</v>
      </c>
      <c r="D215" s="239" t="s">
        <v>544</v>
      </c>
      <c r="E215" s="255" t="s">
        <v>535</v>
      </c>
      <c r="F215" s="255" t="s">
        <v>1215</v>
      </c>
      <c r="G215" s="239" t="s">
        <v>1218</v>
      </c>
      <c r="H215" s="239" t="s">
        <v>539</v>
      </c>
      <c r="I215" s="93" t="s">
        <v>1213</v>
      </c>
      <c r="J215" s="114">
        <v>41253</v>
      </c>
      <c r="K215" s="114">
        <v>41253</v>
      </c>
      <c r="L215" s="247">
        <v>5735.9</v>
      </c>
      <c r="M215" s="122">
        <v>172.08</v>
      </c>
      <c r="N215" s="20"/>
      <c r="O215" s="21"/>
      <c r="P215" s="21"/>
      <c r="Q215" s="21"/>
      <c r="R215" s="124"/>
      <c r="S215" s="252"/>
      <c r="T215" t="s">
        <v>541</v>
      </c>
      <c r="U215" s="254"/>
      <c r="V215" s="108"/>
      <c r="W215" s="254"/>
      <c r="X215" s="108"/>
    </row>
    <row r="216" spans="1:24">
      <c r="A216" s="88">
        <f t="shared" si="3"/>
        <v>209</v>
      </c>
      <c r="B216" s="89" t="s">
        <v>673</v>
      </c>
      <c r="C216" s="236" t="s">
        <v>543</v>
      </c>
      <c r="D216" s="239" t="s">
        <v>544</v>
      </c>
      <c r="E216" s="255" t="s">
        <v>535</v>
      </c>
      <c r="F216" s="255" t="s">
        <v>1215</v>
      </c>
      <c r="G216" s="239" t="s">
        <v>1218</v>
      </c>
      <c r="H216" s="239" t="s">
        <v>539</v>
      </c>
      <c r="I216" s="93" t="s">
        <v>1213</v>
      </c>
      <c r="J216" s="114">
        <v>41263</v>
      </c>
      <c r="K216" s="114">
        <v>41263</v>
      </c>
      <c r="L216" s="247">
        <v>5950.47</v>
      </c>
      <c r="M216" s="122">
        <v>178.51</v>
      </c>
      <c r="N216" s="20"/>
      <c r="O216" s="21"/>
      <c r="P216" s="21"/>
      <c r="Q216" s="21"/>
      <c r="R216" s="124"/>
      <c r="S216" s="252"/>
      <c r="T216" t="s">
        <v>541</v>
      </c>
      <c r="U216" s="254"/>
      <c r="V216" s="108"/>
      <c r="W216" s="254"/>
      <c r="X216" s="108"/>
    </row>
    <row r="217" spans="1:24">
      <c r="A217" s="88">
        <f t="shared" si="3"/>
        <v>210</v>
      </c>
      <c r="B217" s="89" t="s">
        <v>674</v>
      </c>
      <c r="C217" s="236" t="s">
        <v>543</v>
      </c>
      <c r="D217" s="239" t="s">
        <v>544</v>
      </c>
      <c r="E217" s="255" t="s">
        <v>535</v>
      </c>
      <c r="F217" s="255" t="s">
        <v>1215</v>
      </c>
      <c r="G217" s="239" t="s">
        <v>1218</v>
      </c>
      <c r="H217" s="239" t="s">
        <v>539</v>
      </c>
      <c r="I217" s="93" t="s">
        <v>1213</v>
      </c>
      <c r="J217" s="114">
        <v>41263</v>
      </c>
      <c r="K217" s="114">
        <v>41263</v>
      </c>
      <c r="L217" s="247">
        <v>5950.47</v>
      </c>
      <c r="M217" s="122">
        <v>178.51</v>
      </c>
      <c r="N217" s="20"/>
      <c r="O217" s="21"/>
      <c r="P217" s="21"/>
      <c r="Q217" s="21"/>
      <c r="R217" s="124"/>
      <c r="S217" s="252"/>
      <c r="T217" t="s">
        <v>541</v>
      </c>
      <c r="U217" s="254"/>
      <c r="V217" s="108"/>
      <c r="W217" s="254"/>
      <c r="X217" s="108"/>
    </row>
    <row r="218" spans="1:24">
      <c r="A218" s="88">
        <f t="shared" si="3"/>
        <v>211</v>
      </c>
      <c r="B218" s="89" t="s">
        <v>675</v>
      </c>
      <c r="C218" s="236" t="s">
        <v>543</v>
      </c>
      <c r="D218" s="239" t="s">
        <v>544</v>
      </c>
      <c r="E218" s="255" t="s">
        <v>535</v>
      </c>
      <c r="F218" s="255" t="s">
        <v>1215</v>
      </c>
      <c r="G218" s="239" t="s">
        <v>1218</v>
      </c>
      <c r="H218" s="239" t="s">
        <v>539</v>
      </c>
      <c r="I218" s="93" t="s">
        <v>1213</v>
      </c>
      <c r="J218" s="114">
        <v>41263</v>
      </c>
      <c r="K218" s="114">
        <v>41263</v>
      </c>
      <c r="L218" s="247">
        <v>5950.47</v>
      </c>
      <c r="M218" s="122">
        <v>178.51</v>
      </c>
      <c r="N218" s="20"/>
      <c r="O218" s="21"/>
      <c r="P218" s="21"/>
      <c r="Q218" s="21"/>
      <c r="R218" s="124"/>
      <c r="S218" s="252"/>
      <c r="T218" t="s">
        <v>541</v>
      </c>
      <c r="U218" s="254"/>
      <c r="V218" s="108"/>
      <c r="W218" s="254"/>
      <c r="X218" s="108"/>
    </row>
    <row r="219" spans="1:24">
      <c r="A219" s="88">
        <f t="shared" si="3"/>
        <v>212</v>
      </c>
      <c r="B219" s="89" t="s">
        <v>676</v>
      </c>
      <c r="C219" s="236" t="s">
        <v>543</v>
      </c>
      <c r="D219" s="239" t="s">
        <v>544</v>
      </c>
      <c r="E219" s="255" t="s">
        <v>535</v>
      </c>
      <c r="F219" s="255" t="s">
        <v>1215</v>
      </c>
      <c r="G219" s="239" t="s">
        <v>1218</v>
      </c>
      <c r="H219" s="239" t="s">
        <v>539</v>
      </c>
      <c r="I219" s="93" t="s">
        <v>1213</v>
      </c>
      <c r="J219" s="114">
        <v>41263</v>
      </c>
      <c r="K219" s="114">
        <v>41263</v>
      </c>
      <c r="L219" s="247">
        <v>5950.47</v>
      </c>
      <c r="M219" s="122">
        <v>178.51</v>
      </c>
      <c r="N219" s="20"/>
      <c r="O219" s="21"/>
      <c r="P219" s="21"/>
      <c r="Q219" s="21"/>
      <c r="R219" s="124"/>
      <c r="S219" s="252"/>
      <c r="T219" t="s">
        <v>541</v>
      </c>
      <c r="U219" s="254"/>
      <c r="V219" s="108"/>
      <c r="W219" s="254"/>
      <c r="X219" s="108"/>
    </row>
    <row r="220" spans="1:24">
      <c r="A220" s="88">
        <f t="shared" si="3"/>
        <v>213</v>
      </c>
      <c r="B220" s="89" t="s">
        <v>677</v>
      </c>
      <c r="C220" s="236" t="s">
        <v>543</v>
      </c>
      <c r="D220" s="239" t="s">
        <v>544</v>
      </c>
      <c r="E220" s="255" t="s">
        <v>535</v>
      </c>
      <c r="F220" s="255" t="s">
        <v>1215</v>
      </c>
      <c r="G220" s="239" t="s">
        <v>1218</v>
      </c>
      <c r="H220" s="239" t="s">
        <v>539</v>
      </c>
      <c r="I220" s="93" t="s">
        <v>1213</v>
      </c>
      <c r="J220" s="114">
        <v>41263</v>
      </c>
      <c r="K220" s="114">
        <v>41263</v>
      </c>
      <c r="L220" s="247">
        <v>5950.47</v>
      </c>
      <c r="M220" s="122">
        <v>178.51</v>
      </c>
      <c r="N220" s="20"/>
      <c r="O220" s="21"/>
      <c r="P220" s="21"/>
      <c r="Q220" s="21"/>
      <c r="R220" s="124"/>
      <c r="S220" s="252"/>
      <c r="T220" t="s">
        <v>541</v>
      </c>
      <c r="U220" s="254"/>
      <c r="V220" s="108"/>
      <c r="W220" s="254"/>
      <c r="X220" s="108"/>
    </row>
    <row r="221" spans="1:24">
      <c r="A221" s="88">
        <f t="shared" si="3"/>
        <v>214</v>
      </c>
      <c r="B221" s="89" t="s">
        <v>678</v>
      </c>
      <c r="C221" s="236" t="s">
        <v>543</v>
      </c>
      <c r="D221" s="239" t="s">
        <v>544</v>
      </c>
      <c r="E221" s="255" t="s">
        <v>535</v>
      </c>
      <c r="F221" s="255" t="s">
        <v>1215</v>
      </c>
      <c r="G221" s="239" t="s">
        <v>1218</v>
      </c>
      <c r="H221" s="239" t="s">
        <v>539</v>
      </c>
      <c r="I221" s="93" t="s">
        <v>1213</v>
      </c>
      <c r="J221" s="114">
        <v>41253</v>
      </c>
      <c r="K221" s="114">
        <v>41253</v>
      </c>
      <c r="L221" s="247">
        <v>5735.9</v>
      </c>
      <c r="M221" s="122">
        <v>172.08</v>
      </c>
      <c r="N221" s="20"/>
      <c r="O221" s="21"/>
      <c r="P221" s="21"/>
      <c r="Q221" s="21"/>
      <c r="R221" s="124"/>
      <c r="S221" s="252"/>
      <c r="T221" t="s">
        <v>541</v>
      </c>
      <c r="U221" s="254"/>
      <c r="V221" s="108"/>
      <c r="W221" s="254"/>
      <c r="X221" s="108"/>
    </row>
    <row r="222" spans="1:24">
      <c r="A222" s="88">
        <f t="shared" si="3"/>
        <v>215</v>
      </c>
      <c r="B222" s="89" t="s">
        <v>679</v>
      </c>
      <c r="C222" s="236" t="s">
        <v>543</v>
      </c>
      <c r="D222" s="239" t="s">
        <v>544</v>
      </c>
      <c r="E222" s="255" t="s">
        <v>535</v>
      </c>
      <c r="F222" s="255" t="s">
        <v>1215</v>
      </c>
      <c r="G222" s="239" t="s">
        <v>1218</v>
      </c>
      <c r="H222" s="239" t="s">
        <v>539</v>
      </c>
      <c r="I222" s="93" t="s">
        <v>1213</v>
      </c>
      <c r="J222" s="114">
        <v>41263</v>
      </c>
      <c r="K222" s="114">
        <v>41263</v>
      </c>
      <c r="L222" s="247">
        <v>6244.13</v>
      </c>
      <c r="M222" s="122">
        <v>187.32</v>
      </c>
      <c r="N222" s="20"/>
      <c r="O222" s="21"/>
      <c r="P222" s="21"/>
      <c r="Q222" s="21"/>
      <c r="R222" s="124"/>
      <c r="S222" s="252"/>
      <c r="T222" t="s">
        <v>541</v>
      </c>
      <c r="U222" s="254"/>
      <c r="V222" s="108"/>
      <c r="W222" s="254"/>
      <c r="X222" s="108"/>
    </row>
    <row r="223" spans="1:24">
      <c r="A223" s="88">
        <f t="shared" si="3"/>
        <v>216</v>
      </c>
      <c r="B223" s="89" t="s">
        <v>680</v>
      </c>
      <c r="C223" s="236" t="s">
        <v>543</v>
      </c>
      <c r="D223" s="239" t="s">
        <v>544</v>
      </c>
      <c r="E223" s="255" t="s">
        <v>535</v>
      </c>
      <c r="F223" s="255" t="s">
        <v>1215</v>
      </c>
      <c r="G223" s="239" t="s">
        <v>1218</v>
      </c>
      <c r="H223" s="239" t="s">
        <v>539</v>
      </c>
      <c r="I223" s="93" t="s">
        <v>1213</v>
      </c>
      <c r="J223" s="114">
        <v>41263</v>
      </c>
      <c r="K223" s="114">
        <v>41263</v>
      </c>
      <c r="L223" s="247">
        <v>6244.13</v>
      </c>
      <c r="M223" s="122">
        <v>187.32</v>
      </c>
      <c r="N223" s="20"/>
      <c r="O223" s="21"/>
      <c r="P223" s="21"/>
      <c r="Q223" s="21"/>
      <c r="R223" s="124"/>
      <c r="S223" s="252"/>
      <c r="T223" t="s">
        <v>541</v>
      </c>
      <c r="U223" s="254"/>
      <c r="V223" s="108"/>
      <c r="W223" s="254"/>
      <c r="X223" s="108"/>
    </row>
    <row r="224" spans="1:24">
      <c r="A224" s="88">
        <f t="shared" si="3"/>
        <v>217</v>
      </c>
      <c r="B224" s="89" t="s">
        <v>681</v>
      </c>
      <c r="C224" s="236" t="s">
        <v>543</v>
      </c>
      <c r="D224" s="239" t="s">
        <v>544</v>
      </c>
      <c r="E224" s="255" t="s">
        <v>535</v>
      </c>
      <c r="F224" s="255" t="s">
        <v>1215</v>
      </c>
      <c r="G224" s="239" t="s">
        <v>1218</v>
      </c>
      <c r="H224" s="239" t="s">
        <v>539</v>
      </c>
      <c r="I224" s="93" t="s">
        <v>1213</v>
      </c>
      <c r="J224" s="114">
        <v>41263</v>
      </c>
      <c r="K224" s="114">
        <v>41263</v>
      </c>
      <c r="L224" s="247">
        <v>6244.13</v>
      </c>
      <c r="M224" s="122">
        <v>187.32</v>
      </c>
      <c r="N224" s="20"/>
      <c r="O224" s="21"/>
      <c r="P224" s="21"/>
      <c r="Q224" s="21"/>
      <c r="R224" s="124"/>
      <c r="S224" s="252"/>
      <c r="T224" t="s">
        <v>541</v>
      </c>
      <c r="U224" s="254"/>
      <c r="V224" s="108"/>
      <c r="W224" s="254"/>
      <c r="X224" s="108"/>
    </row>
    <row r="225" spans="1:24">
      <c r="A225" s="88">
        <f t="shared" si="3"/>
        <v>218</v>
      </c>
      <c r="B225" s="89" t="s">
        <v>682</v>
      </c>
      <c r="C225" s="236" t="s">
        <v>543</v>
      </c>
      <c r="D225" s="239" t="s">
        <v>544</v>
      </c>
      <c r="E225" s="255" t="s">
        <v>535</v>
      </c>
      <c r="F225" s="255" t="s">
        <v>1215</v>
      </c>
      <c r="G225" s="239" t="s">
        <v>1218</v>
      </c>
      <c r="H225" s="239" t="s">
        <v>539</v>
      </c>
      <c r="I225" s="93" t="s">
        <v>1213</v>
      </c>
      <c r="J225" s="114">
        <v>41263</v>
      </c>
      <c r="K225" s="114">
        <v>41263</v>
      </c>
      <c r="L225" s="247">
        <v>6244.13</v>
      </c>
      <c r="M225" s="122">
        <v>187.32</v>
      </c>
      <c r="N225" s="20"/>
      <c r="O225" s="21"/>
      <c r="P225" s="21"/>
      <c r="Q225" s="21"/>
      <c r="R225" s="124"/>
      <c r="S225" s="252"/>
      <c r="T225" t="s">
        <v>541</v>
      </c>
      <c r="U225" s="254"/>
      <c r="V225" s="108"/>
      <c r="W225" s="254"/>
      <c r="X225" s="108"/>
    </row>
    <row r="226" spans="1:24">
      <c r="A226" s="88">
        <f t="shared" si="3"/>
        <v>219</v>
      </c>
      <c r="B226" s="89" t="s">
        <v>683</v>
      </c>
      <c r="C226" s="236" t="s">
        <v>543</v>
      </c>
      <c r="D226" s="239" t="s">
        <v>544</v>
      </c>
      <c r="E226" s="255" t="s">
        <v>535</v>
      </c>
      <c r="F226" s="255" t="s">
        <v>1215</v>
      </c>
      <c r="G226" s="239" t="s">
        <v>1218</v>
      </c>
      <c r="H226" s="239" t="s">
        <v>539</v>
      </c>
      <c r="I226" s="93" t="s">
        <v>1213</v>
      </c>
      <c r="J226" s="114">
        <v>41263</v>
      </c>
      <c r="K226" s="114">
        <v>41263</v>
      </c>
      <c r="L226" s="247">
        <v>5950.47</v>
      </c>
      <c r="M226" s="122">
        <v>178.51</v>
      </c>
      <c r="N226" s="20"/>
      <c r="O226" s="21"/>
      <c r="P226" s="21"/>
      <c r="Q226" s="21"/>
      <c r="R226" s="124"/>
      <c r="S226" s="252"/>
      <c r="T226" t="s">
        <v>541</v>
      </c>
      <c r="U226" s="254"/>
      <c r="V226" s="108"/>
      <c r="W226" s="254"/>
      <c r="X226" s="108"/>
    </row>
    <row r="227" spans="1:24">
      <c r="A227" s="88">
        <f t="shared" si="3"/>
        <v>220</v>
      </c>
      <c r="B227" s="89" t="s">
        <v>684</v>
      </c>
      <c r="C227" s="236" t="s">
        <v>543</v>
      </c>
      <c r="D227" s="239" t="s">
        <v>544</v>
      </c>
      <c r="E227" s="255" t="s">
        <v>535</v>
      </c>
      <c r="F227" s="255" t="s">
        <v>1215</v>
      </c>
      <c r="G227" s="239" t="s">
        <v>1218</v>
      </c>
      <c r="H227" s="239" t="s">
        <v>539</v>
      </c>
      <c r="I227" s="93" t="s">
        <v>1213</v>
      </c>
      <c r="J227" s="114">
        <v>41263</v>
      </c>
      <c r="K227" s="114">
        <v>41263</v>
      </c>
      <c r="L227" s="247">
        <v>5846.26</v>
      </c>
      <c r="M227" s="122">
        <v>175.39</v>
      </c>
      <c r="N227" s="20"/>
      <c r="O227" s="21"/>
      <c r="P227" s="21"/>
      <c r="Q227" s="21"/>
      <c r="R227" s="124"/>
      <c r="S227" s="252"/>
      <c r="T227" t="s">
        <v>541</v>
      </c>
      <c r="U227" s="254"/>
      <c r="V227" s="108"/>
      <c r="W227" s="254"/>
      <c r="X227" s="108"/>
    </row>
    <row r="228" spans="1:24">
      <c r="A228" s="88">
        <f t="shared" si="3"/>
        <v>221</v>
      </c>
      <c r="B228" s="89" t="s">
        <v>685</v>
      </c>
      <c r="C228" s="236" t="s">
        <v>543</v>
      </c>
      <c r="D228" s="239" t="s">
        <v>544</v>
      </c>
      <c r="E228" s="255" t="s">
        <v>535</v>
      </c>
      <c r="F228" s="255" t="s">
        <v>1215</v>
      </c>
      <c r="G228" s="239" t="s">
        <v>1218</v>
      </c>
      <c r="H228" s="239" t="s">
        <v>539</v>
      </c>
      <c r="I228" s="93" t="s">
        <v>1213</v>
      </c>
      <c r="J228" s="114">
        <v>41263</v>
      </c>
      <c r="K228" s="114">
        <v>41263</v>
      </c>
      <c r="L228" s="247">
        <v>5950.47</v>
      </c>
      <c r="M228" s="122">
        <v>178.51</v>
      </c>
      <c r="N228" s="20"/>
      <c r="O228" s="21"/>
      <c r="P228" s="21"/>
      <c r="Q228" s="21"/>
      <c r="R228" s="124"/>
      <c r="S228" s="252"/>
      <c r="T228" t="s">
        <v>541</v>
      </c>
      <c r="U228" s="254"/>
      <c r="V228" s="108"/>
      <c r="W228" s="254"/>
      <c r="X228" s="108"/>
    </row>
    <row r="229" spans="1:24">
      <c r="A229" s="88">
        <f t="shared" si="3"/>
        <v>222</v>
      </c>
      <c r="B229" s="89" t="s">
        <v>686</v>
      </c>
      <c r="C229" s="236" t="s">
        <v>543</v>
      </c>
      <c r="D229" s="239" t="s">
        <v>544</v>
      </c>
      <c r="E229" s="255" t="s">
        <v>535</v>
      </c>
      <c r="F229" s="255" t="s">
        <v>1215</v>
      </c>
      <c r="G229" s="239" t="s">
        <v>1218</v>
      </c>
      <c r="H229" s="239" t="s">
        <v>539</v>
      </c>
      <c r="I229" s="93" t="s">
        <v>1213</v>
      </c>
      <c r="J229" s="114">
        <v>41263</v>
      </c>
      <c r="K229" s="114">
        <v>41263</v>
      </c>
      <c r="L229" s="247">
        <v>5846.26</v>
      </c>
      <c r="M229" s="122">
        <v>175.39</v>
      </c>
      <c r="N229" s="20"/>
      <c r="O229" s="21"/>
      <c r="P229" s="21"/>
      <c r="Q229" s="21"/>
      <c r="R229" s="124"/>
      <c r="S229" s="252"/>
      <c r="T229" t="s">
        <v>541</v>
      </c>
      <c r="U229" s="254"/>
      <c r="V229" s="108"/>
      <c r="W229" s="254"/>
      <c r="X229" s="108"/>
    </row>
    <row r="230" spans="1:24">
      <c r="A230" s="88">
        <f t="shared" si="3"/>
        <v>223</v>
      </c>
      <c r="B230" s="89" t="s">
        <v>687</v>
      </c>
      <c r="C230" s="236" t="s">
        <v>543</v>
      </c>
      <c r="D230" s="239" t="s">
        <v>544</v>
      </c>
      <c r="E230" s="255" t="s">
        <v>535</v>
      </c>
      <c r="F230" s="255" t="s">
        <v>1215</v>
      </c>
      <c r="G230" s="239" t="s">
        <v>1218</v>
      </c>
      <c r="H230" s="239" t="s">
        <v>539</v>
      </c>
      <c r="I230" s="93" t="s">
        <v>1213</v>
      </c>
      <c r="J230" s="114">
        <v>41263</v>
      </c>
      <c r="K230" s="114">
        <v>41263</v>
      </c>
      <c r="L230" s="247">
        <v>5846.26</v>
      </c>
      <c r="M230" s="122">
        <v>175.39</v>
      </c>
      <c r="N230" s="20"/>
      <c r="O230" s="21"/>
      <c r="P230" s="21"/>
      <c r="Q230" s="21"/>
      <c r="R230" s="124"/>
      <c r="S230" s="252"/>
      <c r="T230" t="s">
        <v>541</v>
      </c>
      <c r="U230" s="254"/>
      <c r="V230" s="108"/>
      <c r="W230" s="254"/>
      <c r="X230" s="108"/>
    </row>
    <row r="231" spans="1:24">
      <c r="A231" s="88">
        <f t="shared" si="3"/>
        <v>224</v>
      </c>
      <c r="B231" s="89" t="s">
        <v>688</v>
      </c>
      <c r="C231" s="236" t="s">
        <v>543</v>
      </c>
      <c r="D231" s="239" t="s">
        <v>544</v>
      </c>
      <c r="E231" s="255" t="s">
        <v>535</v>
      </c>
      <c r="F231" s="255" t="s">
        <v>1215</v>
      </c>
      <c r="G231" s="239" t="s">
        <v>1218</v>
      </c>
      <c r="H231" s="239" t="s">
        <v>539</v>
      </c>
      <c r="I231" s="93" t="s">
        <v>1213</v>
      </c>
      <c r="J231" s="114">
        <v>41263</v>
      </c>
      <c r="K231" s="114">
        <v>41263</v>
      </c>
      <c r="L231" s="247">
        <v>5846.26</v>
      </c>
      <c r="M231" s="122">
        <v>175.39</v>
      </c>
      <c r="N231" s="20"/>
      <c r="O231" s="21"/>
      <c r="P231" s="21"/>
      <c r="Q231" s="21"/>
      <c r="R231" s="124"/>
      <c r="S231" s="252"/>
      <c r="T231" t="s">
        <v>541</v>
      </c>
      <c r="U231" s="254"/>
      <c r="V231" s="108"/>
      <c r="W231" s="254"/>
      <c r="X231" s="108"/>
    </row>
    <row r="232" spans="1:24">
      <c r="A232" s="88">
        <f t="shared" si="3"/>
        <v>225</v>
      </c>
      <c r="B232" s="89" t="s">
        <v>689</v>
      </c>
      <c r="C232" s="236" t="s">
        <v>543</v>
      </c>
      <c r="D232" s="239" t="s">
        <v>544</v>
      </c>
      <c r="E232" s="255" t="s">
        <v>535</v>
      </c>
      <c r="F232" s="255" t="s">
        <v>1215</v>
      </c>
      <c r="G232" s="239" t="s">
        <v>1218</v>
      </c>
      <c r="H232" s="239" t="s">
        <v>539</v>
      </c>
      <c r="I232" s="93" t="s">
        <v>1213</v>
      </c>
      <c r="J232" s="114">
        <v>41263</v>
      </c>
      <c r="K232" s="114">
        <v>41263</v>
      </c>
      <c r="L232" s="247">
        <v>5846.26</v>
      </c>
      <c r="M232" s="122">
        <v>175.39</v>
      </c>
      <c r="N232" s="20"/>
      <c r="O232" s="21"/>
      <c r="P232" s="21"/>
      <c r="Q232" s="21"/>
      <c r="R232" s="124"/>
      <c r="S232" s="252"/>
      <c r="T232" t="s">
        <v>541</v>
      </c>
      <c r="U232" s="254"/>
      <c r="V232" s="108"/>
      <c r="W232" s="254"/>
      <c r="X232" s="108"/>
    </row>
    <row r="233" spans="1:24">
      <c r="A233" s="88">
        <f t="shared" si="3"/>
        <v>226</v>
      </c>
      <c r="B233" s="89" t="s">
        <v>690</v>
      </c>
      <c r="C233" s="236" t="s">
        <v>543</v>
      </c>
      <c r="D233" s="239" t="s">
        <v>544</v>
      </c>
      <c r="E233" s="255" t="s">
        <v>535</v>
      </c>
      <c r="F233" s="255" t="s">
        <v>1215</v>
      </c>
      <c r="G233" s="239" t="s">
        <v>1218</v>
      </c>
      <c r="H233" s="239" t="s">
        <v>539</v>
      </c>
      <c r="I233" s="93" t="s">
        <v>1213</v>
      </c>
      <c r="J233" s="114">
        <v>41253</v>
      </c>
      <c r="K233" s="114">
        <v>41253</v>
      </c>
      <c r="L233" s="247">
        <v>5735.9</v>
      </c>
      <c r="M233" s="122">
        <v>172.08</v>
      </c>
      <c r="N233" s="20"/>
      <c r="O233" s="21"/>
      <c r="P233" s="21"/>
      <c r="Q233" s="21"/>
      <c r="R233" s="124"/>
      <c r="S233" s="252"/>
      <c r="T233" t="s">
        <v>541</v>
      </c>
      <c r="U233" s="254"/>
      <c r="V233" s="108"/>
      <c r="W233" s="254"/>
      <c r="X233" s="108"/>
    </row>
    <row r="234" spans="1:24">
      <c r="A234" s="88">
        <f t="shared" si="3"/>
        <v>227</v>
      </c>
      <c r="B234" s="89" t="s">
        <v>691</v>
      </c>
      <c r="C234" s="236" t="s">
        <v>543</v>
      </c>
      <c r="D234" s="239" t="s">
        <v>544</v>
      </c>
      <c r="E234" s="255" t="s">
        <v>535</v>
      </c>
      <c r="F234" s="255" t="s">
        <v>1215</v>
      </c>
      <c r="G234" s="239" t="s">
        <v>1218</v>
      </c>
      <c r="H234" s="239" t="s">
        <v>539</v>
      </c>
      <c r="I234" s="93" t="s">
        <v>1213</v>
      </c>
      <c r="J234" s="114">
        <v>41263</v>
      </c>
      <c r="K234" s="114">
        <v>41263</v>
      </c>
      <c r="L234" s="247">
        <v>5846.26</v>
      </c>
      <c r="M234" s="122">
        <v>175.39</v>
      </c>
      <c r="N234" s="20"/>
      <c r="O234" s="21"/>
      <c r="P234" s="21"/>
      <c r="Q234" s="21"/>
      <c r="R234" s="124"/>
      <c r="S234" s="252"/>
      <c r="T234" t="s">
        <v>541</v>
      </c>
      <c r="U234" s="254"/>
      <c r="V234" s="108"/>
      <c r="W234" s="254"/>
      <c r="X234" s="108"/>
    </row>
    <row r="235" spans="1:24">
      <c r="A235" s="88">
        <f t="shared" si="3"/>
        <v>228</v>
      </c>
      <c r="B235" s="89" t="s">
        <v>692</v>
      </c>
      <c r="C235" s="236" t="s">
        <v>543</v>
      </c>
      <c r="D235" s="239" t="s">
        <v>544</v>
      </c>
      <c r="E235" s="255" t="s">
        <v>535</v>
      </c>
      <c r="F235" s="255" t="s">
        <v>1215</v>
      </c>
      <c r="G235" s="239" t="s">
        <v>1218</v>
      </c>
      <c r="H235" s="239" t="s">
        <v>539</v>
      </c>
      <c r="I235" s="93" t="s">
        <v>1213</v>
      </c>
      <c r="J235" s="114">
        <v>41263</v>
      </c>
      <c r="K235" s="114">
        <v>41263</v>
      </c>
      <c r="L235" s="247">
        <v>5846.26</v>
      </c>
      <c r="M235" s="122">
        <v>175.39</v>
      </c>
      <c r="N235" s="20"/>
      <c r="O235" s="21"/>
      <c r="P235" s="21"/>
      <c r="Q235" s="21"/>
      <c r="R235" s="124"/>
      <c r="S235" s="252"/>
      <c r="T235" t="s">
        <v>541</v>
      </c>
      <c r="U235" s="254"/>
      <c r="V235" s="108"/>
      <c r="W235" s="254"/>
      <c r="X235" s="108"/>
    </row>
    <row r="236" spans="1:24">
      <c r="A236" s="88">
        <f t="shared" si="3"/>
        <v>229</v>
      </c>
      <c r="B236" s="89" t="s">
        <v>693</v>
      </c>
      <c r="C236" s="236" t="s">
        <v>543</v>
      </c>
      <c r="D236" s="239" t="s">
        <v>544</v>
      </c>
      <c r="E236" s="255" t="s">
        <v>535</v>
      </c>
      <c r="F236" s="255" t="s">
        <v>1215</v>
      </c>
      <c r="G236" s="239" t="s">
        <v>1218</v>
      </c>
      <c r="H236" s="239" t="s">
        <v>539</v>
      </c>
      <c r="I236" s="93" t="s">
        <v>1213</v>
      </c>
      <c r="J236" s="114">
        <v>41263</v>
      </c>
      <c r="K236" s="114">
        <v>41263</v>
      </c>
      <c r="L236" s="247">
        <v>5846.26</v>
      </c>
      <c r="M236" s="122">
        <v>175.39</v>
      </c>
      <c r="N236" s="20"/>
      <c r="O236" s="21"/>
      <c r="P236" s="21"/>
      <c r="Q236" s="21"/>
      <c r="R236" s="124"/>
      <c r="S236" s="252"/>
      <c r="T236" t="s">
        <v>541</v>
      </c>
      <c r="U236" s="254"/>
      <c r="V236" s="108"/>
      <c r="W236" s="254"/>
      <c r="X236" s="108"/>
    </row>
    <row r="237" spans="1:24">
      <c r="A237" s="88">
        <f t="shared" si="3"/>
        <v>230</v>
      </c>
      <c r="B237" s="89" t="s">
        <v>694</v>
      </c>
      <c r="C237" s="236" t="s">
        <v>543</v>
      </c>
      <c r="D237" s="239" t="s">
        <v>544</v>
      </c>
      <c r="E237" s="255" t="s">
        <v>535</v>
      </c>
      <c r="F237" s="255" t="s">
        <v>1215</v>
      </c>
      <c r="G237" s="239" t="s">
        <v>1218</v>
      </c>
      <c r="H237" s="239" t="s">
        <v>539</v>
      </c>
      <c r="I237" s="93" t="s">
        <v>1213</v>
      </c>
      <c r="J237" s="114">
        <v>41263</v>
      </c>
      <c r="K237" s="114">
        <v>41263</v>
      </c>
      <c r="L237" s="247">
        <v>5846.26</v>
      </c>
      <c r="M237" s="122">
        <v>175.39</v>
      </c>
      <c r="N237" s="20"/>
      <c r="O237" s="21"/>
      <c r="P237" s="21"/>
      <c r="Q237" s="21"/>
      <c r="R237" s="124"/>
      <c r="S237" s="252"/>
      <c r="T237" t="s">
        <v>541</v>
      </c>
      <c r="U237" s="254"/>
      <c r="V237" s="108"/>
      <c r="W237" s="254"/>
      <c r="X237" s="108"/>
    </row>
    <row r="238" spans="1:24">
      <c r="A238" s="88">
        <f t="shared" si="3"/>
        <v>231</v>
      </c>
      <c r="B238" s="89" t="s">
        <v>695</v>
      </c>
      <c r="C238" s="236" t="s">
        <v>543</v>
      </c>
      <c r="D238" s="239" t="s">
        <v>544</v>
      </c>
      <c r="E238" s="255" t="s">
        <v>535</v>
      </c>
      <c r="F238" s="255" t="s">
        <v>1215</v>
      </c>
      <c r="G238" s="239" t="s">
        <v>1218</v>
      </c>
      <c r="H238" s="239" t="s">
        <v>539</v>
      </c>
      <c r="I238" s="93" t="s">
        <v>1213</v>
      </c>
      <c r="J238" s="114">
        <v>41253</v>
      </c>
      <c r="K238" s="114">
        <v>41253</v>
      </c>
      <c r="L238" s="247">
        <v>5735.9</v>
      </c>
      <c r="M238" s="122">
        <v>172.08</v>
      </c>
      <c r="N238" s="20"/>
      <c r="O238" s="21"/>
      <c r="P238" s="21"/>
      <c r="Q238" s="21"/>
      <c r="R238" s="124"/>
      <c r="S238" s="252"/>
      <c r="T238" t="s">
        <v>541</v>
      </c>
      <c r="U238" s="254"/>
      <c r="V238" s="108"/>
      <c r="W238" s="254"/>
      <c r="X238" s="108"/>
    </row>
    <row r="239" spans="1:24">
      <c r="A239" s="88">
        <f t="shared" si="3"/>
        <v>232</v>
      </c>
      <c r="B239" s="89" t="s">
        <v>696</v>
      </c>
      <c r="C239" s="236" t="s">
        <v>543</v>
      </c>
      <c r="D239" s="239" t="s">
        <v>544</v>
      </c>
      <c r="E239" s="255" t="s">
        <v>535</v>
      </c>
      <c r="F239" s="255" t="s">
        <v>1215</v>
      </c>
      <c r="G239" s="239" t="s">
        <v>1218</v>
      </c>
      <c r="H239" s="239" t="s">
        <v>539</v>
      </c>
      <c r="I239" s="93" t="s">
        <v>1213</v>
      </c>
      <c r="J239" s="114">
        <v>41263</v>
      </c>
      <c r="K239" s="114">
        <v>41263</v>
      </c>
      <c r="L239" s="247">
        <v>5846.26</v>
      </c>
      <c r="M239" s="122">
        <v>175.39</v>
      </c>
      <c r="N239" s="20"/>
      <c r="O239" s="21"/>
      <c r="P239" s="21"/>
      <c r="Q239" s="21"/>
      <c r="R239" s="124"/>
      <c r="S239" s="252"/>
      <c r="T239" t="s">
        <v>541</v>
      </c>
      <c r="U239" s="254"/>
      <c r="V239" s="108"/>
      <c r="W239" s="254"/>
      <c r="X239" s="108"/>
    </row>
    <row r="240" spans="1:24">
      <c r="A240" s="88">
        <f t="shared" si="3"/>
        <v>233</v>
      </c>
      <c r="B240" s="89" t="s">
        <v>697</v>
      </c>
      <c r="C240" s="236" t="s">
        <v>543</v>
      </c>
      <c r="D240" s="239" t="s">
        <v>544</v>
      </c>
      <c r="E240" s="255" t="s">
        <v>535</v>
      </c>
      <c r="F240" s="255" t="s">
        <v>1215</v>
      </c>
      <c r="G240" s="239" t="s">
        <v>1218</v>
      </c>
      <c r="H240" s="239" t="s">
        <v>539</v>
      </c>
      <c r="I240" s="93" t="s">
        <v>1213</v>
      </c>
      <c r="J240" s="114">
        <v>41263</v>
      </c>
      <c r="K240" s="114">
        <v>41263</v>
      </c>
      <c r="L240" s="247">
        <v>6244.13</v>
      </c>
      <c r="M240" s="122">
        <v>187.32</v>
      </c>
      <c r="N240" s="20"/>
      <c r="O240" s="21"/>
      <c r="P240" s="21"/>
      <c r="Q240" s="21"/>
      <c r="R240" s="124"/>
      <c r="S240" s="252"/>
      <c r="T240" t="s">
        <v>541</v>
      </c>
      <c r="U240" s="254"/>
      <c r="V240" s="108"/>
      <c r="W240" s="254"/>
      <c r="X240" s="108"/>
    </row>
    <row r="241" spans="1:24">
      <c r="A241" s="88">
        <f t="shared" si="3"/>
        <v>234</v>
      </c>
      <c r="B241" s="89" t="s">
        <v>698</v>
      </c>
      <c r="C241" s="236" t="s">
        <v>543</v>
      </c>
      <c r="D241" s="239" t="s">
        <v>544</v>
      </c>
      <c r="E241" s="255" t="s">
        <v>535</v>
      </c>
      <c r="F241" s="255" t="s">
        <v>1215</v>
      </c>
      <c r="G241" s="239" t="s">
        <v>1218</v>
      </c>
      <c r="H241" s="239" t="s">
        <v>539</v>
      </c>
      <c r="I241" s="93" t="s">
        <v>1213</v>
      </c>
      <c r="J241" s="114">
        <v>41263</v>
      </c>
      <c r="K241" s="114">
        <v>41263</v>
      </c>
      <c r="L241" s="247">
        <v>5846.26</v>
      </c>
      <c r="M241" s="122">
        <v>175.39</v>
      </c>
      <c r="N241" s="20"/>
      <c r="O241" s="21"/>
      <c r="P241" s="21"/>
      <c r="Q241" s="21"/>
      <c r="R241" s="124"/>
      <c r="S241" s="252"/>
      <c r="T241" t="s">
        <v>541</v>
      </c>
      <c r="U241" s="254"/>
      <c r="V241" s="108"/>
      <c r="W241" s="254"/>
      <c r="X241" s="108"/>
    </row>
    <row r="242" spans="1:24">
      <c r="A242" s="88">
        <f t="shared" si="3"/>
        <v>235</v>
      </c>
      <c r="B242" s="89" t="s">
        <v>699</v>
      </c>
      <c r="C242" s="236" t="s">
        <v>543</v>
      </c>
      <c r="D242" s="239" t="s">
        <v>544</v>
      </c>
      <c r="E242" s="255" t="s">
        <v>535</v>
      </c>
      <c r="F242" s="255" t="s">
        <v>1215</v>
      </c>
      <c r="G242" s="239" t="s">
        <v>1218</v>
      </c>
      <c r="H242" s="239" t="s">
        <v>539</v>
      </c>
      <c r="I242" s="93" t="s">
        <v>1213</v>
      </c>
      <c r="J242" s="114">
        <v>41263</v>
      </c>
      <c r="K242" s="114">
        <v>41263</v>
      </c>
      <c r="L242" s="247">
        <v>5846.26</v>
      </c>
      <c r="M242" s="122">
        <v>175.39</v>
      </c>
      <c r="N242" s="20"/>
      <c r="O242" s="21"/>
      <c r="P242" s="21"/>
      <c r="Q242" s="21"/>
      <c r="R242" s="124"/>
      <c r="S242" s="252"/>
      <c r="T242" t="s">
        <v>541</v>
      </c>
      <c r="U242" s="254"/>
      <c r="V242" s="108"/>
      <c r="W242" s="254"/>
      <c r="X242" s="108"/>
    </row>
    <row r="243" spans="1:24">
      <c r="A243" s="88">
        <f t="shared" si="3"/>
        <v>236</v>
      </c>
      <c r="B243" s="89" t="s">
        <v>700</v>
      </c>
      <c r="C243" s="236" t="s">
        <v>543</v>
      </c>
      <c r="D243" s="239" t="s">
        <v>544</v>
      </c>
      <c r="E243" s="255" t="s">
        <v>535</v>
      </c>
      <c r="F243" s="255" t="s">
        <v>1215</v>
      </c>
      <c r="G243" s="239" t="s">
        <v>1218</v>
      </c>
      <c r="H243" s="239" t="s">
        <v>539</v>
      </c>
      <c r="I243" s="93" t="s">
        <v>1213</v>
      </c>
      <c r="J243" s="114">
        <v>41263</v>
      </c>
      <c r="K243" s="114">
        <v>41263</v>
      </c>
      <c r="L243" s="247">
        <v>5846.26</v>
      </c>
      <c r="M243" s="122">
        <v>175.39</v>
      </c>
      <c r="N243" s="20"/>
      <c r="O243" s="21"/>
      <c r="P243" s="21"/>
      <c r="Q243" s="21"/>
      <c r="R243" s="124"/>
      <c r="S243" s="252"/>
      <c r="T243" t="s">
        <v>541</v>
      </c>
      <c r="U243" s="254"/>
      <c r="V243" s="108"/>
      <c r="W243" s="254"/>
      <c r="X243" s="108"/>
    </row>
    <row r="244" spans="1:24">
      <c r="A244" s="88">
        <f t="shared" si="3"/>
        <v>237</v>
      </c>
      <c r="B244" s="89" t="s">
        <v>703</v>
      </c>
      <c r="C244" s="236" t="s">
        <v>543</v>
      </c>
      <c r="D244" s="239" t="s">
        <v>544</v>
      </c>
      <c r="E244" s="255" t="s">
        <v>535</v>
      </c>
      <c r="F244" s="255" t="s">
        <v>1215</v>
      </c>
      <c r="G244" s="239" t="s">
        <v>1218</v>
      </c>
      <c r="H244" s="239" t="s">
        <v>539</v>
      </c>
      <c r="I244" s="93" t="s">
        <v>1213</v>
      </c>
      <c r="J244" s="114">
        <v>41263</v>
      </c>
      <c r="K244" s="114">
        <v>41263</v>
      </c>
      <c r="L244" s="247">
        <v>5846.26</v>
      </c>
      <c r="M244" s="122">
        <v>175.39</v>
      </c>
      <c r="N244" s="20"/>
      <c r="O244" s="21"/>
      <c r="P244" s="21"/>
      <c r="Q244" s="21"/>
      <c r="R244" s="124"/>
      <c r="S244" s="252"/>
      <c r="T244" t="s">
        <v>541</v>
      </c>
      <c r="U244" s="254"/>
      <c r="V244" s="108"/>
      <c r="W244" s="254"/>
      <c r="X244" s="108"/>
    </row>
    <row r="245" spans="1:24">
      <c r="A245" s="88">
        <f t="shared" si="3"/>
        <v>238</v>
      </c>
      <c r="B245" s="89" t="s">
        <v>704</v>
      </c>
      <c r="C245" s="236" t="s">
        <v>543</v>
      </c>
      <c r="D245" s="239" t="s">
        <v>544</v>
      </c>
      <c r="E245" s="255" t="s">
        <v>535</v>
      </c>
      <c r="F245" s="255" t="s">
        <v>1215</v>
      </c>
      <c r="G245" s="239" t="s">
        <v>1218</v>
      </c>
      <c r="H245" s="239" t="s">
        <v>539</v>
      </c>
      <c r="I245" s="93" t="s">
        <v>1213</v>
      </c>
      <c r="J245" s="114">
        <v>41263</v>
      </c>
      <c r="K245" s="114">
        <v>41263</v>
      </c>
      <c r="L245" s="247">
        <v>5558.55</v>
      </c>
      <c r="M245" s="122">
        <v>166.76</v>
      </c>
      <c r="N245" s="20"/>
      <c r="O245" s="21"/>
      <c r="P245" s="21"/>
      <c r="Q245" s="21"/>
      <c r="R245" s="124"/>
      <c r="S245" s="252"/>
      <c r="T245" t="s">
        <v>541</v>
      </c>
      <c r="U245" s="254"/>
      <c r="V245" s="108"/>
      <c r="W245" s="254"/>
      <c r="X245" s="108"/>
    </row>
    <row r="246" spans="1:24">
      <c r="A246" s="88">
        <f t="shared" si="3"/>
        <v>239</v>
      </c>
      <c r="B246" s="89" t="s">
        <v>705</v>
      </c>
      <c r="C246" s="236" t="s">
        <v>543</v>
      </c>
      <c r="D246" s="239" t="s">
        <v>544</v>
      </c>
      <c r="E246" s="255" t="s">
        <v>535</v>
      </c>
      <c r="F246" s="255" t="s">
        <v>1215</v>
      </c>
      <c r="G246" s="239" t="s">
        <v>1218</v>
      </c>
      <c r="H246" s="239" t="s">
        <v>539</v>
      </c>
      <c r="I246" s="93" t="s">
        <v>1213</v>
      </c>
      <c r="J246" s="114">
        <v>41263</v>
      </c>
      <c r="K246" s="114">
        <v>41263</v>
      </c>
      <c r="L246" s="247">
        <v>5558.55</v>
      </c>
      <c r="M246" s="122">
        <v>166.76</v>
      </c>
      <c r="N246" s="20"/>
      <c r="O246" s="21"/>
      <c r="P246" s="21"/>
      <c r="Q246" s="21"/>
      <c r="R246" s="124"/>
      <c r="S246" s="252"/>
      <c r="T246" t="s">
        <v>541</v>
      </c>
      <c r="U246" s="254"/>
      <c r="V246" s="108"/>
      <c r="W246" s="254"/>
      <c r="X246" s="108"/>
    </row>
    <row r="247" spans="1:24">
      <c r="A247" s="88">
        <f t="shared" si="3"/>
        <v>240</v>
      </c>
      <c r="B247" s="89" t="s">
        <v>706</v>
      </c>
      <c r="C247" s="236" t="s">
        <v>543</v>
      </c>
      <c r="D247" s="239" t="s">
        <v>544</v>
      </c>
      <c r="E247" s="255" t="s">
        <v>535</v>
      </c>
      <c r="F247" s="255" t="s">
        <v>1215</v>
      </c>
      <c r="G247" s="239" t="s">
        <v>1218</v>
      </c>
      <c r="H247" s="239" t="s">
        <v>539</v>
      </c>
      <c r="I247" s="93" t="s">
        <v>1213</v>
      </c>
      <c r="J247" s="114">
        <v>41263</v>
      </c>
      <c r="K247" s="114">
        <v>41263</v>
      </c>
      <c r="L247" s="247">
        <v>5558.55</v>
      </c>
      <c r="M247" s="122">
        <v>166.76</v>
      </c>
      <c r="N247" s="20"/>
      <c r="O247" s="21"/>
      <c r="P247" s="21"/>
      <c r="Q247" s="21"/>
      <c r="R247" s="124"/>
      <c r="S247" s="252"/>
      <c r="T247" t="s">
        <v>541</v>
      </c>
      <c r="U247" s="254"/>
      <c r="V247" s="108"/>
      <c r="W247" s="254"/>
      <c r="X247" s="108"/>
    </row>
    <row r="248" spans="1:24">
      <c r="A248" s="88">
        <f t="shared" si="3"/>
        <v>241</v>
      </c>
      <c r="B248" s="89" t="s">
        <v>707</v>
      </c>
      <c r="C248" s="236" t="s">
        <v>543</v>
      </c>
      <c r="D248" s="239" t="s">
        <v>544</v>
      </c>
      <c r="E248" s="255" t="s">
        <v>535</v>
      </c>
      <c r="F248" s="255" t="s">
        <v>1215</v>
      </c>
      <c r="G248" s="239" t="s">
        <v>1218</v>
      </c>
      <c r="H248" s="239" t="s">
        <v>539</v>
      </c>
      <c r="I248" s="93" t="s">
        <v>1213</v>
      </c>
      <c r="J248" s="114">
        <v>41263</v>
      </c>
      <c r="K248" s="114">
        <v>41263</v>
      </c>
      <c r="L248" s="247">
        <v>5558.55</v>
      </c>
      <c r="M248" s="122">
        <v>166.76</v>
      </c>
      <c r="N248" s="20"/>
      <c r="O248" s="21"/>
      <c r="P248" s="21"/>
      <c r="Q248" s="21"/>
      <c r="R248" s="124"/>
      <c r="S248" s="252"/>
      <c r="T248" t="s">
        <v>541</v>
      </c>
      <c r="U248" s="254"/>
      <c r="V248" s="108"/>
      <c r="W248" s="254"/>
      <c r="X248" s="108"/>
    </row>
    <row r="249" spans="1:24">
      <c r="A249" s="88">
        <f t="shared" si="3"/>
        <v>242</v>
      </c>
      <c r="B249" s="89" t="s">
        <v>708</v>
      </c>
      <c r="C249" s="236" t="s">
        <v>543</v>
      </c>
      <c r="D249" s="239" t="s">
        <v>544</v>
      </c>
      <c r="E249" s="255" t="s">
        <v>535</v>
      </c>
      <c r="F249" s="255" t="s">
        <v>1215</v>
      </c>
      <c r="G249" s="239" t="s">
        <v>1218</v>
      </c>
      <c r="H249" s="239" t="s">
        <v>539</v>
      </c>
      <c r="I249" s="93" t="s">
        <v>1213</v>
      </c>
      <c r="J249" s="114">
        <v>41263</v>
      </c>
      <c r="K249" s="114">
        <v>41263</v>
      </c>
      <c r="L249" s="247">
        <v>5558.55</v>
      </c>
      <c r="M249" s="122">
        <v>166.76</v>
      </c>
      <c r="N249" s="20"/>
      <c r="O249" s="21"/>
      <c r="P249" s="21"/>
      <c r="Q249" s="21"/>
      <c r="R249" s="124"/>
      <c r="S249" s="252"/>
      <c r="T249" t="s">
        <v>541</v>
      </c>
      <c r="U249" s="254"/>
      <c r="V249" s="108"/>
      <c r="W249" s="254"/>
      <c r="X249" s="108"/>
    </row>
    <row r="250" spans="1:24">
      <c r="A250" s="88">
        <f t="shared" si="3"/>
        <v>243</v>
      </c>
      <c r="B250" s="89" t="s">
        <v>709</v>
      </c>
      <c r="C250" s="236" t="s">
        <v>543</v>
      </c>
      <c r="D250" s="239" t="s">
        <v>544</v>
      </c>
      <c r="E250" s="255" t="s">
        <v>535</v>
      </c>
      <c r="F250" s="255" t="s">
        <v>1215</v>
      </c>
      <c r="G250" s="239" t="s">
        <v>1218</v>
      </c>
      <c r="H250" s="239" t="s">
        <v>539</v>
      </c>
      <c r="I250" s="93" t="s">
        <v>1213</v>
      </c>
      <c r="J250" s="114">
        <v>41263</v>
      </c>
      <c r="K250" s="114">
        <v>41263</v>
      </c>
      <c r="L250" s="247">
        <v>5558.55</v>
      </c>
      <c r="M250" s="122">
        <v>166.76</v>
      </c>
      <c r="N250" s="20"/>
      <c r="O250" s="21"/>
      <c r="P250" s="21"/>
      <c r="Q250" s="21"/>
      <c r="R250" s="124"/>
      <c r="S250" s="252"/>
      <c r="T250" t="s">
        <v>541</v>
      </c>
      <c r="U250" s="254"/>
      <c r="V250" s="108"/>
      <c r="W250" s="254"/>
      <c r="X250" s="108"/>
    </row>
    <row r="251" spans="1:24">
      <c r="A251" s="88">
        <f t="shared" si="3"/>
        <v>244</v>
      </c>
      <c r="B251" s="89" t="s">
        <v>710</v>
      </c>
      <c r="C251" s="236" t="s">
        <v>543</v>
      </c>
      <c r="D251" s="239" t="s">
        <v>544</v>
      </c>
      <c r="E251" s="255" t="s">
        <v>535</v>
      </c>
      <c r="F251" s="255" t="s">
        <v>1215</v>
      </c>
      <c r="G251" s="239" t="s">
        <v>1218</v>
      </c>
      <c r="H251" s="239" t="s">
        <v>539</v>
      </c>
      <c r="I251" s="93" t="s">
        <v>1213</v>
      </c>
      <c r="J251" s="114">
        <v>41263</v>
      </c>
      <c r="K251" s="114">
        <v>41263</v>
      </c>
      <c r="L251" s="247">
        <v>5558.55</v>
      </c>
      <c r="M251" s="122">
        <v>166.76</v>
      </c>
      <c r="N251" s="20"/>
      <c r="O251" s="21"/>
      <c r="P251" s="21"/>
      <c r="Q251" s="21"/>
      <c r="R251" s="124"/>
      <c r="S251" s="252"/>
      <c r="T251" t="s">
        <v>541</v>
      </c>
      <c r="U251" s="254"/>
      <c r="V251" s="108"/>
      <c r="W251" s="254"/>
      <c r="X251" s="108"/>
    </row>
    <row r="252" spans="1:24">
      <c r="A252" s="88">
        <f t="shared" si="3"/>
        <v>245</v>
      </c>
      <c r="B252" s="89" t="s">
        <v>711</v>
      </c>
      <c r="C252" s="236" t="s">
        <v>543</v>
      </c>
      <c r="D252" s="239" t="s">
        <v>544</v>
      </c>
      <c r="E252" s="255" t="s">
        <v>535</v>
      </c>
      <c r="F252" s="255" t="s">
        <v>1215</v>
      </c>
      <c r="G252" s="239" t="s">
        <v>1218</v>
      </c>
      <c r="H252" s="239" t="s">
        <v>539</v>
      </c>
      <c r="I252" s="93" t="s">
        <v>1213</v>
      </c>
      <c r="J252" s="114">
        <v>41263</v>
      </c>
      <c r="K252" s="114">
        <v>41263</v>
      </c>
      <c r="L252" s="247">
        <v>5558.55</v>
      </c>
      <c r="M252" s="122">
        <v>166.76</v>
      </c>
      <c r="N252" s="20"/>
      <c r="O252" s="21"/>
      <c r="P252" s="21"/>
      <c r="Q252" s="21"/>
      <c r="R252" s="124"/>
      <c r="S252" s="252"/>
      <c r="T252" t="s">
        <v>541</v>
      </c>
      <c r="U252" s="254"/>
      <c r="V252" s="108"/>
      <c r="W252" s="254"/>
      <c r="X252" s="108"/>
    </row>
    <row r="253" spans="1:24">
      <c r="A253" s="88">
        <f t="shared" si="3"/>
        <v>246</v>
      </c>
      <c r="B253" s="89" t="s">
        <v>712</v>
      </c>
      <c r="C253" s="236" t="s">
        <v>543</v>
      </c>
      <c r="D253" s="239" t="s">
        <v>544</v>
      </c>
      <c r="E253" s="255" t="s">
        <v>535</v>
      </c>
      <c r="F253" s="255" t="s">
        <v>1215</v>
      </c>
      <c r="G253" s="239" t="s">
        <v>1218</v>
      </c>
      <c r="H253" s="239" t="s">
        <v>539</v>
      </c>
      <c r="I253" s="93" t="s">
        <v>1213</v>
      </c>
      <c r="J253" s="114">
        <v>41263</v>
      </c>
      <c r="K253" s="114">
        <v>41263</v>
      </c>
      <c r="L253" s="247">
        <v>5558.55</v>
      </c>
      <c r="M253" s="122">
        <v>166.76</v>
      </c>
      <c r="N253" s="20"/>
      <c r="O253" s="21"/>
      <c r="P253" s="21"/>
      <c r="Q253" s="21"/>
      <c r="R253" s="124"/>
      <c r="S253" s="252"/>
      <c r="T253" t="s">
        <v>541</v>
      </c>
      <c r="U253" s="254"/>
      <c r="V253" s="108"/>
      <c r="W253" s="254"/>
      <c r="X253" s="108"/>
    </row>
    <row r="254" spans="1:24">
      <c r="A254" s="88">
        <f t="shared" si="3"/>
        <v>247</v>
      </c>
      <c r="B254" s="89" t="s">
        <v>713</v>
      </c>
      <c r="C254" s="236" t="s">
        <v>543</v>
      </c>
      <c r="D254" s="239" t="s">
        <v>544</v>
      </c>
      <c r="E254" s="255" t="s">
        <v>535</v>
      </c>
      <c r="F254" s="255" t="s">
        <v>1215</v>
      </c>
      <c r="G254" s="239" t="s">
        <v>1218</v>
      </c>
      <c r="H254" s="239" t="s">
        <v>539</v>
      </c>
      <c r="I254" s="93" t="s">
        <v>1213</v>
      </c>
      <c r="J254" s="114">
        <v>41263</v>
      </c>
      <c r="K254" s="114">
        <v>41263</v>
      </c>
      <c r="L254" s="247">
        <v>5558.55</v>
      </c>
      <c r="M254" s="122">
        <v>166.76</v>
      </c>
      <c r="N254" s="20"/>
      <c r="O254" s="21"/>
      <c r="P254" s="21"/>
      <c r="Q254" s="21"/>
      <c r="R254" s="124"/>
      <c r="S254" s="252"/>
      <c r="T254" t="s">
        <v>541</v>
      </c>
      <c r="U254" s="254"/>
      <c r="V254" s="108"/>
      <c r="W254" s="254"/>
      <c r="X254" s="108"/>
    </row>
    <row r="255" spans="1:24">
      <c r="A255" s="88">
        <f t="shared" si="3"/>
        <v>248</v>
      </c>
      <c r="B255" s="89" t="s">
        <v>714</v>
      </c>
      <c r="C255" s="236" t="s">
        <v>543</v>
      </c>
      <c r="D255" s="239" t="s">
        <v>544</v>
      </c>
      <c r="E255" s="255" t="s">
        <v>535</v>
      </c>
      <c r="F255" s="255" t="s">
        <v>1215</v>
      </c>
      <c r="G255" s="239" t="s">
        <v>1218</v>
      </c>
      <c r="H255" s="239" t="s">
        <v>539</v>
      </c>
      <c r="I255" s="93" t="s">
        <v>1213</v>
      </c>
      <c r="J255" s="114">
        <v>41263</v>
      </c>
      <c r="K255" s="114">
        <v>41263</v>
      </c>
      <c r="L255" s="247">
        <v>5558.55</v>
      </c>
      <c r="M255" s="122">
        <v>166.76</v>
      </c>
      <c r="N255" s="20"/>
      <c r="O255" s="21"/>
      <c r="P255" s="21"/>
      <c r="Q255" s="21"/>
      <c r="R255" s="124"/>
      <c r="S255" s="252"/>
      <c r="T255" t="s">
        <v>541</v>
      </c>
      <c r="U255" s="254"/>
      <c r="V255" s="108"/>
      <c r="W255" s="254"/>
      <c r="X255" s="108"/>
    </row>
    <row r="256" spans="1:24">
      <c r="A256" s="88">
        <f t="shared" si="3"/>
        <v>249</v>
      </c>
      <c r="B256" s="89" t="s">
        <v>715</v>
      </c>
      <c r="C256" s="236" t="s">
        <v>543</v>
      </c>
      <c r="D256" s="239" t="s">
        <v>544</v>
      </c>
      <c r="E256" s="255" t="s">
        <v>535</v>
      </c>
      <c r="F256" s="255" t="s">
        <v>1215</v>
      </c>
      <c r="G256" s="239" t="s">
        <v>1218</v>
      </c>
      <c r="H256" s="239" t="s">
        <v>539</v>
      </c>
      <c r="I256" s="93" t="s">
        <v>1213</v>
      </c>
      <c r="J256" s="114">
        <v>41263</v>
      </c>
      <c r="K256" s="114">
        <v>41263</v>
      </c>
      <c r="L256" s="247">
        <v>5558.55</v>
      </c>
      <c r="M256" s="122">
        <v>166.76</v>
      </c>
      <c r="N256" s="20"/>
      <c r="O256" s="21"/>
      <c r="P256" s="21"/>
      <c r="Q256" s="21"/>
      <c r="R256" s="124"/>
      <c r="S256" s="252"/>
      <c r="T256" t="s">
        <v>541</v>
      </c>
      <c r="U256" s="254"/>
      <c r="V256" s="108"/>
      <c r="W256" s="254"/>
      <c r="X256" s="108"/>
    </row>
    <row r="257" spans="1:24">
      <c r="A257" s="88">
        <f t="shared" si="3"/>
        <v>250</v>
      </c>
      <c r="B257" s="89" t="s">
        <v>716</v>
      </c>
      <c r="C257" s="236" t="s">
        <v>543</v>
      </c>
      <c r="D257" s="239" t="s">
        <v>544</v>
      </c>
      <c r="E257" s="255" t="s">
        <v>535</v>
      </c>
      <c r="F257" s="255" t="s">
        <v>1215</v>
      </c>
      <c r="G257" s="239" t="s">
        <v>1218</v>
      </c>
      <c r="H257" s="239" t="s">
        <v>539</v>
      </c>
      <c r="I257" s="93" t="s">
        <v>1213</v>
      </c>
      <c r="J257" s="114">
        <v>41263</v>
      </c>
      <c r="K257" s="114">
        <v>41263</v>
      </c>
      <c r="L257" s="247">
        <v>5558.55</v>
      </c>
      <c r="M257" s="122">
        <v>166.76</v>
      </c>
      <c r="N257" s="20"/>
      <c r="O257" s="21"/>
      <c r="P257" s="21"/>
      <c r="Q257" s="21"/>
      <c r="R257" s="124"/>
      <c r="S257" s="252"/>
      <c r="T257" t="s">
        <v>541</v>
      </c>
      <c r="U257" s="254"/>
      <c r="V257" s="108"/>
      <c r="W257" s="254"/>
      <c r="X257" s="108"/>
    </row>
    <row r="258" spans="1:24">
      <c r="A258" s="88">
        <f t="shared" si="3"/>
        <v>251</v>
      </c>
      <c r="B258" s="89" t="s">
        <v>717</v>
      </c>
      <c r="C258" s="236" t="s">
        <v>543</v>
      </c>
      <c r="D258" s="239" t="s">
        <v>544</v>
      </c>
      <c r="E258" s="255" t="s">
        <v>535</v>
      </c>
      <c r="F258" s="255" t="s">
        <v>1215</v>
      </c>
      <c r="G258" s="239" t="s">
        <v>1218</v>
      </c>
      <c r="H258" s="239" t="s">
        <v>539</v>
      </c>
      <c r="I258" s="93" t="s">
        <v>1213</v>
      </c>
      <c r="J258" s="114">
        <v>41263</v>
      </c>
      <c r="K258" s="114">
        <v>41263</v>
      </c>
      <c r="L258" s="247">
        <v>5558.55</v>
      </c>
      <c r="M258" s="122">
        <v>166.76</v>
      </c>
      <c r="N258" s="20"/>
      <c r="O258" s="21"/>
      <c r="P258" s="21"/>
      <c r="Q258" s="21"/>
      <c r="R258" s="124"/>
      <c r="S258" s="252"/>
      <c r="T258" t="s">
        <v>541</v>
      </c>
      <c r="U258" s="254"/>
      <c r="V258" s="108"/>
      <c r="W258" s="254"/>
      <c r="X258" s="108"/>
    </row>
    <row r="259" spans="1:24">
      <c r="A259" s="88">
        <f t="shared" si="3"/>
        <v>252</v>
      </c>
      <c r="B259" s="89" t="s">
        <v>718</v>
      </c>
      <c r="C259" s="236" t="s">
        <v>543</v>
      </c>
      <c r="D259" s="239" t="s">
        <v>544</v>
      </c>
      <c r="E259" s="255" t="s">
        <v>535</v>
      </c>
      <c r="F259" s="255" t="s">
        <v>1215</v>
      </c>
      <c r="G259" s="239" t="s">
        <v>1218</v>
      </c>
      <c r="H259" s="239" t="s">
        <v>539</v>
      </c>
      <c r="I259" s="93" t="s">
        <v>1213</v>
      </c>
      <c r="J259" s="114">
        <v>41263</v>
      </c>
      <c r="K259" s="114">
        <v>41263</v>
      </c>
      <c r="L259" s="247">
        <v>5558.55</v>
      </c>
      <c r="M259" s="122">
        <v>166.76</v>
      </c>
      <c r="N259" s="20"/>
      <c r="O259" s="21"/>
      <c r="P259" s="21"/>
      <c r="Q259" s="21"/>
      <c r="R259" s="124"/>
      <c r="S259" s="252"/>
      <c r="T259" t="s">
        <v>541</v>
      </c>
      <c r="U259" s="254"/>
      <c r="V259" s="108"/>
      <c r="W259" s="254"/>
      <c r="X259" s="108"/>
    </row>
    <row r="260" spans="1:24">
      <c r="A260" s="88">
        <f t="shared" si="3"/>
        <v>253</v>
      </c>
      <c r="B260" s="89" t="s">
        <v>719</v>
      </c>
      <c r="C260" s="236" t="s">
        <v>543</v>
      </c>
      <c r="D260" s="239" t="s">
        <v>556</v>
      </c>
      <c r="E260" s="255" t="s">
        <v>535</v>
      </c>
      <c r="F260" s="255" t="s">
        <v>1215</v>
      </c>
      <c r="G260" s="239" t="s">
        <v>1219</v>
      </c>
      <c r="H260" s="239" t="s">
        <v>539</v>
      </c>
      <c r="I260" s="93" t="s">
        <v>1213</v>
      </c>
      <c r="J260" s="114">
        <v>41604</v>
      </c>
      <c r="K260" s="114">
        <v>41604</v>
      </c>
      <c r="L260" s="247">
        <v>18172.38</v>
      </c>
      <c r="M260" s="122">
        <v>545.17</v>
      </c>
      <c r="N260" s="20"/>
      <c r="O260" s="21"/>
      <c r="P260" s="21"/>
      <c r="Q260" s="21"/>
      <c r="R260" s="124"/>
      <c r="S260" s="252"/>
      <c r="T260" t="s">
        <v>541</v>
      </c>
      <c r="U260" s="254"/>
      <c r="V260" s="108"/>
      <c r="W260" s="254"/>
      <c r="X260" s="108"/>
    </row>
    <row r="261" spans="1:24">
      <c r="A261" s="88">
        <f t="shared" si="3"/>
        <v>254</v>
      </c>
      <c r="B261" s="89" t="s">
        <v>720</v>
      </c>
      <c r="C261" s="236" t="s">
        <v>543</v>
      </c>
      <c r="D261" s="239" t="s">
        <v>544</v>
      </c>
      <c r="E261" s="255" t="s">
        <v>535</v>
      </c>
      <c r="F261" s="255" t="s">
        <v>1215</v>
      </c>
      <c r="G261" s="239" t="s">
        <v>1218</v>
      </c>
      <c r="H261" s="239" t="s">
        <v>539</v>
      </c>
      <c r="I261" s="93" t="s">
        <v>1213</v>
      </c>
      <c r="J261" s="114">
        <v>41263</v>
      </c>
      <c r="K261" s="114">
        <v>41263</v>
      </c>
      <c r="L261" s="247">
        <v>5558.55</v>
      </c>
      <c r="M261" s="122">
        <v>166.76</v>
      </c>
      <c r="N261" s="20"/>
      <c r="O261" s="21"/>
      <c r="P261" s="21"/>
      <c r="Q261" s="21"/>
      <c r="R261" s="124"/>
      <c r="S261" s="252"/>
      <c r="T261" t="s">
        <v>541</v>
      </c>
      <c r="U261" s="254"/>
      <c r="V261" s="108"/>
      <c r="W261" s="254"/>
      <c r="X261" s="108"/>
    </row>
    <row r="262" spans="1:24">
      <c r="A262" s="88">
        <f t="shared" si="3"/>
        <v>255</v>
      </c>
      <c r="B262" s="89" t="s">
        <v>721</v>
      </c>
      <c r="C262" s="236" t="s">
        <v>543</v>
      </c>
      <c r="D262" s="239" t="s">
        <v>544</v>
      </c>
      <c r="E262" s="255" t="s">
        <v>535</v>
      </c>
      <c r="F262" s="255" t="s">
        <v>1215</v>
      </c>
      <c r="G262" s="239" t="s">
        <v>1218</v>
      </c>
      <c r="H262" s="239" t="s">
        <v>539</v>
      </c>
      <c r="I262" s="93" t="s">
        <v>1213</v>
      </c>
      <c r="J262" s="114">
        <v>41263</v>
      </c>
      <c r="K262" s="114">
        <v>41263</v>
      </c>
      <c r="L262" s="247">
        <v>5558.55</v>
      </c>
      <c r="M262" s="122">
        <v>166.76</v>
      </c>
      <c r="N262" s="20"/>
      <c r="O262" s="21"/>
      <c r="P262" s="21"/>
      <c r="Q262" s="21"/>
      <c r="R262" s="124"/>
      <c r="S262" s="252"/>
      <c r="T262" t="s">
        <v>541</v>
      </c>
      <c r="U262" s="254"/>
      <c r="V262" s="108"/>
      <c r="W262" s="254"/>
      <c r="X262" s="108"/>
    </row>
    <row r="263" spans="1:24">
      <c r="A263" s="88">
        <f t="shared" si="3"/>
        <v>256</v>
      </c>
      <c r="B263" s="89" t="s">
        <v>722</v>
      </c>
      <c r="C263" s="236" t="s">
        <v>543</v>
      </c>
      <c r="D263" s="239" t="s">
        <v>544</v>
      </c>
      <c r="E263" s="255" t="s">
        <v>535</v>
      </c>
      <c r="F263" s="255" t="s">
        <v>1215</v>
      </c>
      <c r="G263" s="239" t="s">
        <v>1218</v>
      </c>
      <c r="H263" s="239" t="s">
        <v>539</v>
      </c>
      <c r="I263" s="93" t="s">
        <v>1213</v>
      </c>
      <c r="J263" s="114">
        <v>41263</v>
      </c>
      <c r="K263" s="114">
        <v>41263</v>
      </c>
      <c r="L263" s="247">
        <v>5558.55</v>
      </c>
      <c r="M263" s="122">
        <v>166.76</v>
      </c>
      <c r="N263" s="20"/>
      <c r="O263" s="21"/>
      <c r="P263" s="21"/>
      <c r="Q263" s="21"/>
      <c r="R263" s="124"/>
      <c r="S263" s="252"/>
      <c r="T263" t="s">
        <v>541</v>
      </c>
      <c r="U263" s="254"/>
      <c r="V263" s="108"/>
      <c r="W263" s="254"/>
      <c r="X263" s="108"/>
    </row>
    <row r="264" spans="1:24">
      <c r="A264" s="88">
        <f t="shared" si="3"/>
        <v>257</v>
      </c>
      <c r="B264" s="89" t="s">
        <v>723</v>
      </c>
      <c r="C264" s="236" t="s">
        <v>543</v>
      </c>
      <c r="D264" s="239" t="s">
        <v>544</v>
      </c>
      <c r="E264" s="255" t="s">
        <v>535</v>
      </c>
      <c r="F264" s="255" t="s">
        <v>1215</v>
      </c>
      <c r="G264" s="239" t="s">
        <v>1218</v>
      </c>
      <c r="H264" s="239" t="s">
        <v>539</v>
      </c>
      <c r="I264" s="93" t="s">
        <v>1213</v>
      </c>
      <c r="J264" s="114">
        <v>41263</v>
      </c>
      <c r="K264" s="114">
        <v>41263</v>
      </c>
      <c r="L264" s="247">
        <v>5558.55</v>
      </c>
      <c r="M264" s="122">
        <v>166.76</v>
      </c>
      <c r="N264" s="20"/>
      <c r="O264" s="21"/>
      <c r="P264" s="21"/>
      <c r="Q264" s="21"/>
      <c r="R264" s="124"/>
      <c r="S264" s="252"/>
      <c r="T264" t="s">
        <v>541</v>
      </c>
      <c r="U264" s="254"/>
      <c r="V264" s="108"/>
      <c r="W264" s="254"/>
      <c r="X264" s="108"/>
    </row>
    <row r="265" spans="1:24">
      <c r="A265" s="88">
        <f t="shared" ref="A265:A328" si="4">A264+1</f>
        <v>258</v>
      </c>
      <c r="B265" s="89" t="s">
        <v>724</v>
      </c>
      <c r="C265" s="236" t="s">
        <v>543</v>
      </c>
      <c r="D265" s="239" t="s">
        <v>544</v>
      </c>
      <c r="E265" s="255" t="s">
        <v>535</v>
      </c>
      <c r="F265" s="255" t="s">
        <v>1215</v>
      </c>
      <c r="G265" s="239" t="s">
        <v>1218</v>
      </c>
      <c r="H265" s="239" t="s">
        <v>539</v>
      </c>
      <c r="I265" s="93" t="s">
        <v>1213</v>
      </c>
      <c r="J265" s="114">
        <v>41263</v>
      </c>
      <c r="K265" s="114">
        <v>41263</v>
      </c>
      <c r="L265" s="247">
        <v>5558.55</v>
      </c>
      <c r="M265" s="122">
        <v>166.76</v>
      </c>
      <c r="N265" s="20"/>
      <c r="O265" s="21"/>
      <c r="P265" s="21"/>
      <c r="Q265" s="21"/>
      <c r="R265" s="124"/>
      <c r="S265" s="252"/>
      <c r="T265" t="s">
        <v>541</v>
      </c>
      <c r="U265" s="254"/>
      <c r="V265" s="108"/>
      <c r="W265" s="254"/>
      <c r="X265" s="108"/>
    </row>
    <row r="266" spans="1:24">
      <c r="A266" s="88">
        <f t="shared" si="4"/>
        <v>259</v>
      </c>
      <c r="B266" s="89" t="s">
        <v>725</v>
      </c>
      <c r="C266" s="236" t="s">
        <v>543</v>
      </c>
      <c r="D266" s="239" t="s">
        <v>544</v>
      </c>
      <c r="E266" s="255" t="s">
        <v>535</v>
      </c>
      <c r="F266" s="255" t="s">
        <v>1215</v>
      </c>
      <c r="G266" s="239" t="s">
        <v>1218</v>
      </c>
      <c r="H266" s="239" t="s">
        <v>539</v>
      </c>
      <c r="I266" s="93" t="s">
        <v>1213</v>
      </c>
      <c r="J266" s="114">
        <v>41263</v>
      </c>
      <c r="K266" s="114">
        <v>41263</v>
      </c>
      <c r="L266" s="247">
        <v>5558.55</v>
      </c>
      <c r="M266" s="122">
        <v>166.76</v>
      </c>
      <c r="N266" s="20"/>
      <c r="O266" s="21"/>
      <c r="P266" s="21"/>
      <c r="Q266" s="21"/>
      <c r="R266" s="124"/>
      <c r="S266" s="252"/>
      <c r="T266" t="s">
        <v>541</v>
      </c>
      <c r="U266" s="254"/>
      <c r="V266" s="108"/>
      <c r="W266" s="254"/>
      <c r="X266" s="108"/>
    </row>
    <row r="267" spans="1:24">
      <c r="A267" s="88">
        <f t="shared" si="4"/>
        <v>260</v>
      </c>
      <c r="B267" s="89" t="s">
        <v>726</v>
      </c>
      <c r="C267" s="236" t="s">
        <v>543</v>
      </c>
      <c r="D267" s="239" t="s">
        <v>544</v>
      </c>
      <c r="E267" s="255" t="s">
        <v>535</v>
      </c>
      <c r="F267" s="255" t="s">
        <v>1215</v>
      </c>
      <c r="G267" s="239" t="s">
        <v>1218</v>
      </c>
      <c r="H267" s="239" t="s">
        <v>539</v>
      </c>
      <c r="I267" s="93" t="s">
        <v>1213</v>
      </c>
      <c r="J267" s="114">
        <v>41263</v>
      </c>
      <c r="K267" s="114">
        <v>41263</v>
      </c>
      <c r="L267" s="247">
        <v>5558.55</v>
      </c>
      <c r="M267" s="122">
        <v>166.76</v>
      </c>
      <c r="N267" s="20"/>
      <c r="O267" s="21"/>
      <c r="P267" s="21"/>
      <c r="Q267" s="21"/>
      <c r="R267" s="124"/>
      <c r="S267" s="252"/>
      <c r="T267" t="s">
        <v>541</v>
      </c>
      <c r="U267" s="254"/>
      <c r="V267" s="108"/>
      <c r="W267" s="254"/>
      <c r="X267" s="108"/>
    </row>
    <row r="268" spans="1:24">
      <c r="A268" s="88">
        <f t="shared" si="4"/>
        <v>261</v>
      </c>
      <c r="B268" s="89" t="s">
        <v>727</v>
      </c>
      <c r="C268" s="236" t="s">
        <v>543</v>
      </c>
      <c r="D268" s="239" t="s">
        <v>544</v>
      </c>
      <c r="E268" s="255" t="s">
        <v>535</v>
      </c>
      <c r="F268" s="255" t="s">
        <v>1215</v>
      </c>
      <c r="G268" s="239" t="s">
        <v>1218</v>
      </c>
      <c r="H268" s="239" t="s">
        <v>539</v>
      </c>
      <c r="I268" s="93" t="s">
        <v>1213</v>
      </c>
      <c r="J268" s="114">
        <v>41263</v>
      </c>
      <c r="K268" s="114">
        <v>41263</v>
      </c>
      <c r="L268" s="247">
        <v>5558.55</v>
      </c>
      <c r="M268" s="122">
        <v>166.76</v>
      </c>
      <c r="N268" s="20"/>
      <c r="O268" s="21"/>
      <c r="P268" s="21"/>
      <c r="Q268" s="21"/>
      <c r="R268" s="124"/>
      <c r="S268" s="252"/>
      <c r="T268" t="s">
        <v>541</v>
      </c>
      <c r="U268" s="254"/>
      <c r="V268" s="108"/>
      <c r="W268" s="254"/>
      <c r="X268" s="108"/>
    </row>
    <row r="269" spans="1:24">
      <c r="A269" s="88">
        <f t="shared" si="4"/>
        <v>262</v>
      </c>
      <c r="B269" s="89" t="s">
        <v>728</v>
      </c>
      <c r="C269" s="236" t="s">
        <v>543</v>
      </c>
      <c r="D269" s="239" t="s">
        <v>544</v>
      </c>
      <c r="E269" s="255" t="s">
        <v>535</v>
      </c>
      <c r="F269" s="255" t="s">
        <v>1215</v>
      </c>
      <c r="G269" s="239" t="s">
        <v>1218</v>
      </c>
      <c r="H269" s="239" t="s">
        <v>539</v>
      </c>
      <c r="I269" s="93" t="s">
        <v>1213</v>
      </c>
      <c r="J269" s="114">
        <v>41263</v>
      </c>
      <c r="K269" s="114">
        <v>41263</v>
      </c>
      <c r="L269" s="247">
        <v>5558.55</v>
      </c>
      <c r="M269" s="122">
        <v>166.76</v>
      </c>
      <c r="N269" s="20"/>
      <c r="O269" s="21"/>
      <c r="P269" s="21"/>
      <c r="Q269" s="21"/>
      <c r="R269" s="124"/>
      <c r="S269" s="252"/>
      <c r="T269" t="s">
        <v>541</v>
      </c>
      <c r="U269" s="254"/>
      <c r="V269" s="108"/>
      <c r="W269" s="254"/>
      <c r="X269" s="108"/>
    </row>
    <row r="270" spans="1:24">
      <c r="A270" s="88">
        <f t="shared" si="4"/>
        <v>263</v>
      </c>
      <c r="B270" s="89" t="s">
        <v>729</v>
      </c>
      <c r="C270" s="236" t="s">
        <v>543</v>
      </c>
      <c r="D270" s="239" t="s">
        <v>544</v>
      </c>
      <c r="E270" s="255" t="s">
        <v>535</v>
      </c>
      <c r="F270" s="255" t="s">
        <v>1215</v>
      </c>
      <c r="G270" s="239" t="s">
        <v>1218</v>
      </c>
      <c r="H270" s="239" t="s">
        <v>539</v>
      </c>
      <c r="I270" s="93" t="s">
        <v>1213</v>
      </c>
      <c r="J270" s="114">
        <v>41263</v>
      </c>
      <c r="K270" s="114">
        <v>41263</v>
      </c>
      <c r="L270" s="247">
        <v>5579.43</v>
      </c>
      <c r="M270" s="122">
        <v>167.38</v>
      </c>
      <c r="N270" s="20"/>
      <c r="O270" s="21"/>
      <c r="P270" s="21"/>
      <c r="Q270" s="21"/>
      <c r="R270" s="124"/>
      <c r="S270" s="252"/>
      <c r="T270" t="s">
        <v>541</v>
      </c>
      <c r="U270" s="254"/>
      <c r="V270" s="108"/>
      <c r="W270" s="254"/>
      <c r="X270" s="108"/>
    </row>
    <row r="271" spans="1:24">
      <c r="A271" s="88">
        <f t="shared" si="4"/>
        <v>264</v>
      </c>
      <c r="B271" s="89" t="s">
        <v>730</v>
      </c>
      <c r="C271" s="236" t="s">
        <v>543</v>
      </c>
      <c r="D271" s="239" t="s">
        <v>544</v>
      </c>
      <c r="E271" s="255" t="s">
        <v>535</v>
      </c>
      <c r="F271" s="255" t="s">
        <v>1215</v>
      </c>
      <c r="G271" s="239" t="s">
        <v>1218</v>
      </c>
      <c r="H271" s="239" t="s">
        <v>539</v>
      </c>
      <c r="I271" s="93" t="s">
        <v>1213</v>
      </c>
      <c r="J271" s="114">
        <v>41263</v>
      </c>
      <c r="K271" s="114">
        <v>41263</v>
      </c>
      <c r="L271" s="247">
        <v>6065.85</v>
      </c>
      <c r="M271" s="122">
        <v>181.98</v>
      </c>
      <c r="N271" s="20"/>
      <c r="O271" s="21"/>
      <c r="P271" s="21"/>
      <c r="Q271" s="21"/>
      <c r="R271" s="124"/>
      <c r="S271" s="252"/>
      <c r="T271" t="s">
        <v>541</v>
      </c>
      <c r="U271" s="254"/>
      <c r="V271" s="108"/>
      <c r="W271" s="254"/>
      <c r="X271" s="108"/>
    </row>
    <row r="272" spans="1:24">
      <c r="A272" s="88">
        <f t="shared" si="4"/>
        <v>265</v>
      </c>
      <c r="B272" s="89" t="s">
        <v>731</v>
      </c>
      <c r="C272" s="236" t="s">
        <v>543</v>
      </c>
      <c r="D272" s="239" t="s">
        <v>544</v>
      </c>
      <c r="E272" s="255" t="s">
        <v>535</v>
      </c>
      <c r="F272" s="255" t="s">
        <v>1215</v>
      </c>
      <c r="G272" s="239" t="s">
        <v>1218</v>
      </c>
      <c r="H272" s="239" t="s">
        <v>539</v>
      </c>
      <c r="I272" s="93" t="s">
        <v>1213</v>
      </c>
      <c r="J272" s="114">
        <v>41263</v>
      </c>
      <c r="K272" s="114">
        <v>41263</v>
      </c>
      <c r="L272" s="247">
        <v>5558.55</v>
      </c>
      <c r="M272" s="122">
        <v>166.76</v>
      </c>
      <c r="N272" s="20"/>
      <c r="O272" s="21"/>
      <c r="P272" s="21"/>
      <c r="Q272" s="21"/>
      <c r="R272" s="124"/>
      <c r="S272" s="252"/>
      <c r="T272" t="s">
        <v>541</v>
      </c>
      <c r="U272" s="254"/>
      <c r="V272" s="108"/>
      <c r="W272" s="254"/>
      <c r="X272" s="108"/>
    </row>
    <row r="273" spans="1:24">
      <c r="A273" s="88">
        <f t="shared" si="4"/>
        <v>266</v>
      </c>
      <c r="B273" s="89" t="s">
        <v>732</v>
      </c>
      <c r="C273" s="236" t="s">
        <v>733</v>
      </c>
      <c r="D273" s="239" t="s">
        <v>734</v>
      </c>
      <c r="E273" s="255" t="s">
        <v>535</v>
      </c>
      <c r="F273" s="255" t="s">
        <v>1215</v>
      </c>
      <c r="G273" s="239" t="s">
        <v>538</v>
      </c>
      <c r="H273" s="239" t="s">
        <v>539</v>
      </c>
      <c r="I273" s="93" t="s">
        <v>1221</v>
      </c>
      <c r="J273" s="114">
        <v>42656</v>
      </c>
      <c r="K273" s="114">
        <v>42656</v>
      </c>
      <c r="L273" s="247">
        <v>140544.44</v>
      </c>
      <c r="M273" s="122">
        <v>4216.33</v>
      </c>
      <c r="N273" s="20"/>
      <c r="O273" s="21"/>
      <c r="P273" s="21"/>
      <c r="Q273" s="21"/>
      <c r="R273" s="124"/>
      <c r="S273" s="252"/>
      <c r="T273" t="s">
        <v>541</v>
      </c>
      <c r="U273" s="254"/>
      <c r="V273" s="108"/>
      <c r="W273" s="254"/>
      <c r="X273" s="108"/>
    </row>
    <row r="274" spans="1:24">
      <c r="A274" s="88">
        <f t="shared" si="4"/>
        <v>267</v>
      </c>
      <c r="B274" s="89" t="s">
        <v>736</v>
      </c>
      <c r="C274" s="236" t="s">
        <v>543</v>
      </c>
      <c r="D274" s="239" t="s">
        <v>544</v>
      </c>
      <c r="E274" s="255" t="s">
        <v>535</v>
      </c>
      <c r="F274" s="255" t="s">
        <v>1215</v>
      </c>
      <c r="G274" s="239" t="s">
        <v>1218</v>
      </c>
      <c r="H274" s="239" t="s">
        <v>539</v>
      </c>
      <c r="I274" s="93" t="s">
        <v>1213</v>
      </c>
      <c r="J274" s="114">
        <v>41263</v>
      </c>
      <c r="K274" s="114">
        <v>41263</v>
      </c>
      <c r="L274" s="247">
        <v>5572.22</v>
      </c>
      <c r="M274" s="122">
        <v>167.17</v>
      </c>
      <c r="N274" s="20"/>
      <c r="O274" s="21"/>
      <c r="P274" s="21"/>
      <c r="Q274" s="21"/>
      <c r="R274" s="124"/>
      <c r="S274" s="252"/>
      <c r="T274" t="s">
        <v>541</v>
      </c>
      <c r="U274" s="254"/>
      <c r="V274" s="108"/>
      <c r="W274" s="254"/>
      <c r="X274" s="108"/>
    </row>
    <row r="275" spans="1:24">
      <c r="A275" s="88">
        <f t="shared" si="4"/>
        <v>268</v>
      </c>
      <c r="B275" s="89" t="s">
        <v>737</v>
      </c>
      <c r="C275" s="236" t="s">
        <v>543</v>
      </c>
      <c r="D275" s="239" t="s">
        <v>544</v>
      </c>
      <c r="E275" s="255" t="s">
        <v>535</v>
      </c>
      <c r="F275" s="255" t="s">
        <v>1215</v>
      </c>
      <c r="G275" s="239" t="s">
        <v>1218</v>
      </c>
      <c r="H275" s="239" t="s">
        <v>539</v>
      </c>
      <c r="I275" s="93" t="s">
        <v>1213</v>
      </c>
      <c r="J275" s="114">
        <v>41263</v>
      </c>
      <c r="K275" s="114">
        <v>41263</v>
      </c>
      <c r="L275" s="247">
        <v>5825.79</v>
      </c>
      <c r="M275" s="122">
        <v>174.77</v>
      </c>
      <c r="N275" s="20"/>
      <c r="O275" s="21"/>
      <c r="P275" s="21"/>
      <c r="Q275" s="21"/>
      <c r="R275" s="124"/>
      <c r="S275" s="252"/>
      <c r="T275" t="s">
        <v>541</v>
      </c>
      <c r="U275" s="254"/>
      <c r="V275" s="108"/>
      <c r="W275" s="254"/>
      <c r="X275" s="108"/>
    </row>
    <row r="276" spans="1:24">
      <c r="A276" s="88">
        <f t="shared" si="4"/>
        <v>269</v>
      </c>
      <c r="B276" s="89" t="s">
        <v>738</v>
      </c>
      <c r="C276" s="236" t="s">
        <v>543</v>
      </c>
      <c r="D276" s="239" t="s">
        <v>544</v>
      </c>
      <c r="E276" s="255" t="s">
        <v>535</v>
      </c>
      <c r="F276" s="255" t="s">
        <v>1215</v>
      </c>
      <c r="G276" s="239" t="s">
        <v>1218</v>
      </c>
      <c r="H276" s="239" t="s">
        <v>539</v>
      </c>
      <c r="I276" s="93" t="s">
        <v>1213</v>
      </c>
      <c r="J276" s="114">
        <v>41263</v>
      </c>
      <c r="K276" s="114">
        <v>41263</v>
      </c>
      <c r="L276" s="247">
        <v>5572.22</v>
      </c>
      <c r="M276" s="122">
        <v>167.17</v>
      </c>
      <c r="N276" s="20"/>
      <c r="O276" s="21"/>
      <c r="P276" s="21"/>
      <c r="Q276" s="21"/>
      <c r="R276" s="124"/>
      <c r="S276" s="252"/>
      <c r="T276" t="s">
        <v>541</v>
      </c>
      <c r="U276" s="254"/>
      <c r="V276" s="108"/>
      <c r="W276" s="254"/>
      <c r="X276" s="108"/>
    </row>
    <row r="277" spans="1:24">
      <c r="A277" s="88">
        <f t="shared" si="4"/>
        <v>270</v>
      </c>
      <c r="B277" s="89" t="s">
        <v>739</v>
      </c>
      <c r="C277" s="236" t="s">
        <v>543</v>
      </c>
      <c r="D277" s="239" t="s">
        <v>544</v>
      </c>
      <c r="E277" s="255" t="s">
        <v>535</v>
      </c>
      <c r="F277" s="255" t="s">
        <v>1215</v>
      </c>
      <c r="G277" s="239" t="s">
        <v>1218</v>
      </c>
      <c r="H277" s="239" t="s">
        <v>539</v>
      </c>
      <c r="I277" s="93" t="s">
        <v>1213</v>
      </c>
      <c r="J277" s="114">
        <v>41263</v>
      </c>
      <c r="K277" s="114">
        <v>41263</v>
      </c>
      <c r="L277" s="247">
        <v>5572.22</v>
      </c>
      <c r="M277" s="122">
        <v>167.17</v>
      </c>
      <c r="N277" s="20"/>
      <c r="O277" s="21"/>
      <c r="P277" s="21"/>
      <c r="Q277" s="21"/>
      <c r="R277" s="124"/>
      <c r="S277" s="252"/>
      <c r="T277" t="s">
        <v>541</v>
      </c>
      <c r="U277" s="254"/>
      <c r="V277" s="108"/>
      <c r="W277" s="254"/>
      <c r="X277" s="108"/>
    </row>
    <row r="278" spans="1:24">
      <c r="A278" s="88">
        <f t="shared" si="4"/>
        <v>271</v>
      </c>
      <c r="B278" s="89" t="s">
        <v>740</v>
      </c>
      <c r="C278" s="236" t="s">
        <v>543</v>
      </c>
      <c r="D278" s="239" t="s">
        <v>544</v>
      </c>
      <c r="E278" s="255" t="s">
        <v>535</v>
      </c>
      <c r="F278" s="255" t="s">
        <v>1215</v>
      </c>
      <c r="G278" s="239" t="s">
        <v>1218</v>
      </c>
      <c r="H278" s="239" t="s">
        <v>539</v>
      </c>
      <c r="I278" s="93" t="s">
        <v>1213</v>
      </c>
      <c r="J278" s="114">
        <v>41263</v>
      </c>
      <c r="K278" s="114">
        <v>41263</v>
      </c>
      <c r="L278" s="247">
        <v>5837.34</v>
      </c>
      <c r="M278" s="122">
        <v>175.12</v>
      </c>
      <c r="N278" s="20"/>
      <c r="O278" s="21"/>
      <c r="P278" s="21"/>
      <c r="Q278" s="21"/>
      <c r="R278" s="124"/>
      <c r="S278" s="252"/>
      <c r="T278" t="s">
        <v>541</v>
      </c>
      <c r="U278" s="254"/>
      <c r="V278" s="108"/>
      <c r="W278" s="254"/>
      <c r="X278" s="108"/>
    </row>
    <row r="279" spans="1:24">
      <c r="A279" s="88">
        <f t="shared" si="4"/>
        <v>272</v>
      </c>
      <c r="B279" s="89" t="s">
        <v>741</v>
      </c>
      <c r="C279" s="236" t="s">
        <v>543</v>
      </c>
      <c r="D279" s="239" t="s">
        <v>544</v>
      </c>
      <c r="E279" s="255" t="s">
        <v>535</v>
      </c>
      <c r="F279" s="255" t="s">
        <v>1215</v>
      </c>
      <c r="G279" s="239" t="s">
        <v>1218</v>
      </c>
      <c r="H279" s="239" t="s">
        <v>539</v>
      </c>
      <c r="I279" s="93" t="s">
        <v>1213</v>
      </c>
      <c r="J279" s="114">
        <v>41263</v>
      </c>
      <c r="K279" s="114">
        <v>41263</v>
      </c>
      <c r="L279" s="247">
        <v>5572.22</v>
      </c>
      <c r="M279" s="122">
        <v>167.17</v>
      </c>
      <c r="N279" s="20"/>
      <c r="O279" s="21"/>
      <c r="P279" s="21"/>
      <c r="Q279" s="21"/>
      <c r="R279" s="124"/>
      <c r="S279" s="252"/>
      <c r="T279" t="s">
        <v>541</v>
      </c>
      <c r="U279" s="254"/>
      <c r="V279" s="108"/>
      <c r="W279" s="254"/>
      <c r="X279" s="108"/>
    </row>
    <row r="280" spans="1:24">
      <c r="A280" s="88">
        <f t="shared" si="4"/>
        <v>273</v>
      </c>
      <c r="B280" s="89" t="s">
        <v>742</v>
      </c>
      <c r="C280" s="236" t="s">
        <v>543</v>
      </c>
      <c r="D280" s="239" t="s">
        <v>544</v>
      </c>
      <c r="E280" s="255" t="s">
        <v>535</v>
      </c>
      <c r="F280" s="255" t="s">
        <v>1215</v>
      </c>
      <c r="G280" s="239" t="s">
        <v>1218</v>
      </c>
      <c r="H280" s="239" t="s">
        <v>539</v>
      </c>
      <c r="I280" s="93" t="s">
        <v>1213</v>
      </c>
      <c r="J280" s="114">
        <v>41263</v>
      </c>
      <c r="K280" s="114">
        <v>41263</v>
      </c>
      <c r="L280" s="247">
        <v>5837.34</v>
      </c>
      <c r="M280" s="122">
        <v>175.12</v>
      </c>
      <c r="N280" s="20"/>
      <c r="O280" s="21"/>
      <c r="P280" s="21"/>
      <c r="Q280" s="21"/>
      <c r="R280" s="124"/>
      <c r="S280" s="252"/>
      <c r="T280" t="s">
        <v>541</v>
      </c>
      <c r="U280" s="254"/>
      <c r="V280" s="108"/>
      <c r="W280" s="254"/>
      <c r="X280" s="108"/>
    </row>
    <row r="281" spans="1:24">
      <c r="A281" s="88">
        <f t="shared" si="4"/>
        <v>274</v>
      </c>
      <c r="B281" s="89" t="s">
        <v>743</v>
      </c>
      <c r="C281" s="236" t="s">
        <v>543</v>
      </c>
      <c r="D281" s="239" t="s">
        <v>544</v>
      </c>
      <c r="E281" s="255" t="s">
        <v>535</v>
      </c>
      <c r="F281" s="255" t="s">
        <v>1215</v>
      </c>
      <c r="G281" s="239" t="s">
        <v>1218</v>
      </c>
      <c r="H281" s="239" t="s">
        <v>539</v>
      </c>
      <c r="I281" s="93" t="s">
        <v>1213</v>
      </c>
      <c r="J281" s="114">
        <v>41263</v>
      </c>
      <c r="K281" s="114">
        <v>41263</v>
      </c>
      <c r="L281" s="247">
        <v>5572.22</v>
      </c>
      <c r="M281" s="122">
        <v>167.17</v>
      </c>
      <c r="N281" s="20"/>
      <c r="O281" s="21"/>
      <c r="P281" s="21"/>
      <c r="Q281" s="21"/>
      <c r="R281" s="124"/>
      <c r="S281" s="252"/>
      <c r="T281" t="s">
        <v>541</v>
      </c>
      <c r="U281" s="254"/>
      <c r="V281" s="108"/>
      <c r="W281" s="254"/>
      <c r="X281" s="108"/>
    </row>
    <row r="282" spans="1:24">
      <c r="A282" s="88">
        <f t="shared" si="4"/>
        <v>275</v>
      </c>
      <c r="B282" s="89" t="s">
        <v>744</v>
      </c>
      <c r="C282" s="236" t="s">
        <v>543</v>
      </c>
      <c r="D282" s="239" t="s">
        <v>544</v>
      </c>
      <c r="E282" s="255" t="s">
        <v>535</v>
      </c>
      <c r="F282" s="255" t="s">
        <v>1215</v>
      </c>
      <c r="G282" s="239" t="s">
        <v>1218</v>
      </c>
      <c r="H282" s="239" t="s">
        <v>539</v>
      </c>
      <c r="I282" s="93" t="s">
        <v>1213</v>
      </c>
      <c r="J282" s="114">
        <v>41263</v>
      </c>
      <c r="K282" s="114">
        <v>41263</v>
      </c>
      <c r="L282" s="247">
        <v>5572.22</v>
      </c>
      <c r="M282" s="122">
        <v>167.17</v>
      </c>
      <c r="N282" s="20"/>
      <c r="O282" s="21"/>
      <c r="P282" s="21"/>
      <c r="Q282" s="21"/>
      <c r="R282" s="124"/>
      <c r="S282" s="252"/>
      <c r="T282" t="s">
        <v>541</v>
      </c>
      <c r="U282" s="254"/>
      <c r="V282" s="108"/>
      <c r="W282" s="254"/>
      <c r="X282" s="108"/>
    </row>
    <row r="283" spans="1:24">
      <c r="A283" s="88">
        <f t="shared" si="4"/>
        <v>276</v>
      </c>
      <c r="B283" s="89" t="s">
        <v>745</v>
      </c>
      <c r="C283" s="236" t="s">
        <v>543</v>
      </c>
      <c r="D283" s="239" t="s">
        <v>544</v>
      </c>
      <c r="E283" s="255" t="s">
        <v>535</v>
      </c>
      <c r="F283" s="255" t="s">
        <v>1215</v>
      </c>
      <c r="G283" s="239" t="s">
        <v>1218</v>
      </c>
      <c r="H283" s="239" t="s">
        <v>539</v>
      </c>
      <c r="I283" s="93" t="s">
        <v>1213</v>
      </c>
      <c r="J283" s="114">
        <v>41263</v>
      </c>
      <c r="K283" s="114">
        <v>41263</v>
      </c>
      <c r="L283" s="247">
        <v>5837.34</v>
      </c>
      <c r="M283" s="122">
        <v>175.12</v>
      </c>
      <c r="N283" s="20"/>
      <c r="O283" s="21"/>
      <c r="P283" s="21"/>
      <c r="Q283" s="21"/>
      <c r="R283" s="124"/>
      <c r="S283" s="252"/>
      <c r="T283" t="s">
        <v>541</v>
      </c>
      <c r="U283" s="254"/>
      <c r="V283" s="108"/>
      <c r="W283" s="254"/>
      <c r="X283" s="108"/>
    </row>
    <row r="284" spans="1:24">
      <c r="A284" s="88">
        <f t="shared" si="4"/>
        <v>277</v>
      </c>
      <c r="B284" s="89" t="s">
        <v>746</v>
      </c>
      <c r="C284" s="236" t="s">
        <v>543</v>
      </c>
      <c r="D284" s="239" t="s">
        <v>544</v>
      </c>
      <c r="E284" s="255" t="s">
        <v>535</v>
      </c>
      <c r="F284" s="255" t="s">
        <v>1215</v>
      </c>
      <c r="G284" s="239" t="s">
        <v>1218</v>
      </c>
      <c r="H284" s="239" t="s">
        <v>539</v>
      </c>
      <c r="I284" s="93" t="s">
        <v>1213</v>
      </c>
      <c r="J284" s="114">
        <v>41263</v>
      </c>
      <c r="K284" s="114">
        <v>41263</v>
      </c>
      <c r="L284" s="247">
        <v>5837.34</v>
      </c>
      <c r="M284" s="122">
        <v>175.12</v>
      </c>
      <c r="N284" s="20"/>
      <c r="O284" s="21"/>
      <c r="P284" s="21"/>
      <c r="Q284" s="21"/>
      <c r="R284" s="124"/>
      <c r="S284" s="252"/>
      <c r="T284" t="s">
        <v>541</v>
      </c>
      <c r="U284" s="254"/>
      <c r="V284" s="108"/>
      <c r="W284" s="254"/>
      <c r="X284" s="108"/>
    </row>
    <row r="285" spans="1:24">
      <c r="A285" s="88">
        <f t="shared" si="4"/>
        <v>278</v>
      </c>
      <c r="B285" s="89" t="s">
        <v>747</v>
      </c>
      <c r="C285" s="236" t="s">
        <v>543</v>
      </c>
      <c r="D285" s="239" t="s">
        <v>544</v>
      </c>
      <c r="E285" s="255" t="s">
        <v>535</v>
      </c>
      <c r="F285" s="255" t="s">
        <v>1215</v>
      </c>
      <c r="G285" s="239" t="s">
        <v>1218</v>
      </c>
      <c r="H285" s="239" t="s">
        <v>539</v>
      </c>
      <c r="I285" s="93" t="s">
        <v>1213</v>
      </c>
      <c r="J285" s="114">
        <v>41263</v>
      </c>
      <c r="K285" s="114">
        <v>41263</v>
      </c>
      <c r="L285" s="247">
        <v>5837.34</v>
      </c>
      <c r="M285" s="122">
        <v>175.12</v>
      </c>
      <c r="N285" s="20"/>
      <c r="O285" s="21"/>
      <c r="P285" s="21"/>
      <c r="Q285" s="21"/>
      <c r="R285" s="124"/>
      <c r="S285" s="252"/>
      <c r="T285" t="s">
        <v>541</v>
      </c>
      <c r="U285" s="254"/>
      <c r="V285" s="108"/>
      <c r="W285" s="254"/>
      <c r="X285" s="108"/>
    </row>
    <row r="286" spans="1:24">
      <c r="A286" s="88">
        <f t="shared" si="4"/>
        <v>279</v>
      </c>
      <c r="B286" s="89" t="s">
        <v>748</v>
      </c>
      <c r="C286" s="236" t="s">
        <v>543</v>
      </c>
      <c r="D286" s="239" t="s">
        <v>544</v>
      </c>
      <c r="E286" s="255" t="s">
        <v>535</v>
      </c>
      <c r="F286" s="255" t="s">
        <v>1215</v>
      </c>
      <c r="G286" s="239" t="s">
        <v>1218</v>
      </c>
      <c r="H286" s="239" t="s">
        <v>539</v>
      </c>
      <c r="I286" s="93" t="s">
        <v>1213</v>
      </c>
      <c r="J286" s="114">
        <v>41263</v>
      </c>
      <c r="K286" s="114">
        <v>41263</v>
      </c>
      <c r="L286" s="247">
        <v>5825.79</v>
      </c>
      <c r="M286" s="122">
        <v>174.77</v>
      </c>
      <c r="N286" s="20"/>
      <c r="O286" s="21"/>
      <c r="P286" s="21"/>
      <c r="Q286" s="21"/>
      <c r="R286" s="124"/>
      <c r="S286" s="252"/>
      <c r="T286" t="s">
        <v>541</v>
      </c>
      <c r="U286" s="254"/>
      <c r="V286" s="108"/>
      <c r="W286" s="254"/>
      <c r="X286" s="108"/>
    </row>
    <row r="287" spans="1:24">
      <c r="A287" s="88">
        <f t="shared" si="4"/>
        <v>280</v>
      </c>
      <c r="B287" s="89" t="s">
        <v>749</v>
      </c>
      <c r="C287" s="236" t="s">
        <v>543</v>
      </c>
      <c r="D287" s="239" t="s">
        <v>544</v>
      </c>
      <c r="E287" s="255" t="s">
        <v>535</v>
      </c>
      <c r="F287" s="255" t="s">
        <v>1215</v>
      </c>
      <c r="G287" s="239" t="s">
        <v>1218</v>
      </c>
      <c r="H287" s="239" t="s">
        <v>539</v>
      </c>
      <c r="I287" s="93" t="s">
        <v>1213</v>
      </c>
      <c r="J287" s="114">
        <v>41263</v>
      </c>
      <c r="K287" s="114">
        <v>41263</v>
      </c>
      <c r="L287" s="247">
        <v>5825.79</v>
      </c>
      <c r="M287" s="122">
        <v>174.77</v>
      </c>
      <c r="N287" s="20"/>
      <c r="O287" s="21"/>
      <c r="P287" s="21"/>
      <c r="Q287" s="21"/>
      <c r="R287" s="124"/>
      <c r="S287" s="252"/>
      <c r="T287" t="s">
        <v>541</v>
      </c>
      <c r="U287" s="254"/>
      <c r="V287" s="108"/>
      <c r="W287" s="254"/>
      <c r="X287" s="108"/>
    </row>
    <row r="288" spans="1:24">
      <c r="A288" s="88">
        <f t="shared" si="4"/>
        <v>281</v>
      </c>
      <c r="B288" s="89" t="s">
        <v>750</v>
      </c>
      <c r="C288" s="236" t="s">
        <v>543</v>
      </c>
      <c r="D288" s="239" t="s">
        <v>544</v>
      </c>
      <c r="E288" s="255" t="s">
        <v>535</v>
      </c>
      <c r="F288" s="255" t="s">
        <v>1215</v>
      </c>
      <c r="G288" s="239" t="s">
        <v>1218</v>
      </c>
      <c r="H288" s="239" t="s">
        <v>539</v>
      </c>
      <c r="I288" s="93" t="s">
        <v>1213</v>
      </c>
      <c r="J288" s="114">
        <v>41263</v>
      </c>
      <c r="K288" s="114">
        <v>41263</v>
      </c>
      <c r="L288" s="247">
        <v>5837.34</v>
      </c>
      <c r="M288" s="122">
        <v>175.12</v>
      </c>
      <c r="N288" s="20"/>
      <c r="O288" s="21"/>
      <c r="P288" s="21"/>
      <c r="Q288" s="21"/>
      <c r="R288" s="124"/>
      <c r="S288" s="252"/>
      <c r="T288" t="s">
        <v>541</v>
      </c>
      <c r="U288" s="254"/>
      <c r="V288" s="108"/>
      <c r="W288" s="254"/>
      <c r="X288" s="108"/>
    </row>
    <row r="289" spans="1:24">
      <c r="A289" s="88">
        <f t="shared" si="4"/>
        <v>282</v>
      </c>
      <c r="B289" s="89" t="s">
        <v>751</v>
      </c>
      <c r="C289" s="236" t="s">
        <v>543</v>
      </c>
      <c r="D289" s="239" t="s">
        <v>544</v>
      </c>
      <c r="E289" s="255" t="s">
        <v>535</v>
      </c>
      <c r="F289" s="255" t="s">
        <v>1215</v>
      </c>
      <c r="G289" s="239" t="s">
        <v>1218</v>
      </c>
      <c r="H289" s="239" t="s">
        <v>539</v>
      </c>
      <c r="I289" s="93" t="s">
        <v>1213</v>
      </c>
      <c r="J289" s="114">
        <v>41263</v>
      </c>
      <c r="K289" s="114">
        <v>41263</v>
      </c>
      <c r="L289" s="247">
        <v>5837.34</v>
      </c>
      <c r="M289" s="122">
        <v>175.12</v>
      </c>
      <c r="N289" s="20"/>
      <c r="O289" s="21"/>
      <c r="P289" s="21"/>
      <c r="Q289" s="21"/>
      <c r="R289" s="124"/>
      <c r="S289" s="252"/>
      <c r="T289" t="s">
        <v>541</v>
      </c>
      <c r="U289" s="254"/>
      <c r="V289" s="108"/>
      <c r="W289" s="254"/>
      <c r="X289" s="108"/>
    </row>
    <row r="290" spans="1:24">
      <c r="A290" s="88">
        <f t="shared" si="4"/>
        <v>283</v>
      </c>
      <c r="B290" s="89" t="s">
        <v>752</v>
      </c>
      <c r="C290" s="236" t="s">
        <v>543</v>
      </c>
      <c r="D290" s="239" t="s">
        <v>544</v>
      </c>
      <c r="E290" s="255" t="s">
        <v>535</v>
      </c>
      <c r="F290" s="255" t="s">
        <v>1215</v>
      </c>
      <c r="G290" s="239" t="s">
        <v>1218</v>
      </c>
      <c r="H290" s="239" t="s">
        <v>539</v>
      </c>
      <c r="I290" s="93" t="s">
        <v>1213</v>
      </c>
      <c r="J290" s="114">
        <v>41263</v>
      </c>
      <c r="K290" s="114">
        <v>41263</v>
      </c>
      <c r="L290" s="247">
        <v>5572.22</v>
      </c>
      <c r="M290" s="122">
        <v>167.17</v>
      </c>
      <c r="N290" s="20"/>
      <c r="O290" s="21"/>
      <c r="P290" s="21"/>
      <c r="Q290" s="21"/>
      <c r="R290" s="124"/>
      <c r="S290" s="252"/>
      <c r="T290" t="s">
        <v>541</v>
      </c>
      <c r="U290" s="254"/>
      <c r="V290" s="108"/>
      <c r="W290" s="254"/>
      <c r="X290" s="108"/>
    </row>
    <row r="291" spans="1:24">
      <c r="A291" s="88">
        <f t="shared" si="4"/>
        <v>284</v>
      </c>
      <c r="B291" s="89" t="s">
        <v>753</v>
      </c>
      <c r="C291" s="236" t="s">
        <v>543</v>
      </c>
      <c r="D291" s="239" t="s">
        <v>544</v>
      </c>
      <c r="E291" s="255" t="s">
        <v>535</v>
      </c>
      <c r="F291" s="255" t="s">
        <v>1215</v>
      </c>
      <c r="G291" s="239" t="s">
        <v>1218</v>
      </c>
      <c r="H291" s="239" t="s">
        <v>539</v>
      </c>
      <c r="I291" s="93" t="s">
        <v>1213</v>
      </c>
      <c r="J291" s="114">
        <v>41263</v>
      </c>
      <c r="K291" s="114">
        <v>41263</v>
      </c>
      <c r="L291" s="247">
        <v>5572.22</v>
      </c>
      <c r="M291" s="122">
        <v>167.17</v>
      </c>
      <c r="N291" s="20"/>
      <c r="O291" s="21"/>
      <c r="P291" s="21"/>
      <c r="Q291" s="21"/>
      <c r="R291" s="124"/>
      <c r="S291" s="252"/>
      <c r="T291" t="s">
        <v>541</v>
      </c>
      <c r="U291" s="254"/>
      <c r="V291" s="108"/>
      <c r="W291" s="254"/>
      <c r="X291" s="108"/>
    </row>
    <row r="292" spans="1:24">
      <c r="A292" s="88">
        <f t="shared" si="4"/>
        <v>285</v>
      </c>
      <c r="B292" s="89" t="s">
        <v>754</v>
      </c>
      <c r="C292" s="236" t="s">
        <v>543</v>
      </c>
      <c r="D292" s="239" t="s">
        <v>544</v>
      </c>
      <c r="E292" s="255" t="s">
        <v>535</v>
      </c>
      <c r="F292" s="255" t="s">
        <v>1215</v>
      </c>
      <c r="G292" s="239" t="s">
        <v>1218</v>
      </c>
      <c r="H292" s="239" t="s">
        <v>539</v>
      </c>
      <c r="I292" s="93" t="s">
        <v>1213</v>
      </c>
      <c r="J292" s="114">
        <v>41263</v>
      </c>
      <c r="K292" s="114">
        <v>41263</v>
      </c>
      <c r="L292" s="247">
        <v>5572.22</v>
      </c>
      <c r="M292" s="122">
        <v>167.17</v>
      </c>
      <c r="N292" s="20"/>
      <c r="O292" s="21"/>
      <c r="P292" s="21"/>
      <c r="Q292" s="21"/>
      <c r="R292" s="124"/>
      <c r="S292" s="252"/>
      <c r="T292" t="s">
        <v>541</v>
      </c>
      <c r="U292" s="254"/>
      <c r="V292" s="108"/>
      <c r="W292" s="254"/>
      <c r="X292" s="108"/>
    </row>
    <row r="293" spans="1:24">
      <c r="A293" s="88">
        <f t="shared" si="4"/>
        <v>286</v>
      </c>
      <c r="B293" s="89" t="s">
        <v>755</v>
      </c>
      <c r="C293" s="236" t="s">
        <v>543</v>
      </c>
      <c r="D293" s="239" t="s">
        <v>544</v>
      </c>
      <c r="E293" s="255" t="s">
        <v>535</v>
      </c>
      <c r="F293" s="255" t="s">
        <v>1215</v>
      </c>
      <c r="G293" s="239" t="s">
        <v>1218</v>
      </c>
      <c r="H293" s="239" t="s">
        <v>539</v>
      </c>
      <c r="I293" s="93" t="s">
        <v>1213</v>
      </c>
      <c r="J293" s="114">
        <v>41263</v>
      </c>
      <c r="K293" s="114">
        <v>41263</v>
      </c>
      <c r="L293" s="247">
        <v>5837.34</v>
      </c>
      <c r="M293" s="122">
        <v>175.12</v>
      </c>
      <c r="N293" s="20"/>
      <c r="O293" s="21"/>
      <c r="P293" s="21"/>
      <c r="Q293" s="21"/>
      <c r="R293" s="124"/>
      <c r="S293" s="252"/>
      <c r="T293" t="s">
        <v>541</v>
      </c>
      <c r="U293" s="254"/>
      <c r="V293" s="108"/>
      <c r="W293" s="254"/>
      <c r="X293" s="108"/>
    </row>
    <row r="294" spans="1:24">
      <c r="A294" s="88">
        <f t="shared" si="4"/>
        <v>287</v>
      </c>
      <c r="B294" s="89" t="s">
        <v>756</v>
      </c>
      <c r="C294" s="236" t="s">
        <v>543</v>
      </c>
      <c r="D294" s="239" t="s">
        <v>544</v>
      </c>
      <c r="E294" s="255" t="s">
        <v>535</v>
      </c>
      <c r="F294" s="255" t="s">
        <v>1215</v>
      </c>
      <c r="G294" s="239" t="s">
        <v>1218</v>
      </c>
      <c r="H294" s="239" t="s">
        <v>539</v>
      </c>
      <c r="I294" s="93" t="s">
        <v>1213</v>
      </c>
      <c r="J294" s="114">
        <v>41263</v>
      </c>
      <c r="K294" s="114">
        <v>41263</v>
      </c>
      <c r="L294" s="247">
        <v>5837.34</v>
      </c>
      <c r="M294" s="122">
        <v>175.12</v>
      </c>
      <c r="N294" s="20"/>
      <c r="O294" s="21"/>
      <c r="P294" s="21"/>
      <c r="Q294" s="21"/>
      <c r="R294" s="124"/>
      <c r="S294" s="252"/>
      <c r="T294" t="s">
        <v>541</v>
      </c>
      <c r="U294" s="254"/>
      <c r="V294" s="108"/>
      <c r="W294" s="254"/>
      <c r="X294" s="108"/>
    </row>
    <row r="295" spans="1:24">
      <c r="A295" s="88">
        <f t="shared" si="4"/>
        <v>288</v>
      </c>
      <c r="B295" s="89" t="s">
        <v>757</v>
      </c>
      <c r="C295" s="236" t="s">
        <v>543</v>
      </c>
      <c r="D295" s="239" t="s">
        <v>544</v>
      </c>
      <c r="E295" s="255" t="s">
        <v>535</v>
      </c>
      <c r="F295" s="255" t="s">
        <v>1215</v>
      </c>
      <c r="G295" s="239" t="s">
        <v>1218</v>
      </c>
      <c r="H295" s="239" t="s">
        <v>539</v>
      </c>
      <c r="I295" s="93" t="s">
        <v>1213</v>
      </c>
      <c r="J295" s="114">
        <v>41263</v>
      </c>
      <c r="K295" s="114">
        <v>41263</v>
      </c>
      <c r="L295" s="247">
        <v>5837.34</v>
      </c>
      <c r="M295" s="122">
        <v>175.12</v>
      </c>
      <c r="N295" s="20"/>
      <c r="O295" s="21"/>
      <c r="P295" s="21"/>
      <c r="Q295" s="21"/>
      <c r="R295" s="124"/>
      <c r="S295" s="252"/>
      <c r="T295" t="s">
        <v>541</v>
      </c>
      <c r="U295" s="254"/>
      <c r="V295" s="108"/>
      <c r="W295" s="254"/>
      <c r="X295" s="108"/>
    </row>
    <row r="296" spans="1:24">
      <c r="A296" s="88">
        <f t="shared" si="4"/>
        <v>289</v>
      </c>
      <c r="B296" s="89" t="s">
        <v>758</v>
      </c>
      <c r="C296" s="236" t="s">
        <v>543</v>
      </c>
      <c r="D296" s="239" t="s">
        <v>544</v>
      </c>
      <c r="E296" s="255" t="s">
        <v>535</v>
      </c>
      <c r="F296" s="255" t="s">
        <v>1215</v>
      </c>
      <c r="G296" s="239" t="s">
        <v>1218</v>
      </c>
      <c r="H296" s="239" t="s">
        <v>539</v>
      </c>
      <c r="I296" s="93" t="s">
        <v>1213</v>
      </c>
      <c r="J296" s="114">
        <v>41263</v>
      </c>
      <c r="K296" s="114">
        <v>41263</v>
      </c>
      <c r="L296" s="247">
        <v>5837.34</v>
      </c>
      <c r="M296" s="122">
        <v>175.12</v>
      </c>
      <c r="N296" s="20"/>
      <c r="O296" s="21"/>
      <c r="P296" s="21"/>
      <c r="Q296" s="21"/>
      <c r="R296" s="124"/>
      <c r="S296" s="252"/>
      <c r="T296" t="s">
        <v>541</v>
      </c>
      <c r="U296" s="254"/>
      <c r="V296" s="108"/>
      <c r="W296" s="254"/>
      <c r="X296" s="108"/>
    </row>
    <row r="297" spans="1:24">
      <c r="A297" s="88">
        <f t="shared" si="4"/>
        <v>290</v>
      </c>
      <c r="B297" s="89" t="s">
        <v>759</v>
      </c>
      <c r="C297" s="236" t="s">
        <v>543</v>
      </c>
      <c r="D297" s="239" t="s">
        <v>544</v>
      </c>
      <c r="E297" s="255" t="s">
        <v>535</v>
      </c>
      <c r="F297" s="255" t="s">
        <v>1215</v>
      </c>
      <c r="G297" s="239" t="s">
        <v>1218</v>
      </c>
      <c r="H297" s="239" t="s">
        <v>539</v>
      </c>
      <c r="I297" s="93" t="s">
        <v>1213</v>
      </c>
      <c r="J297" s="114">
        <v>41263</v>
      </c>
      <c r="K297" s="114">
        <v>41263</v>
      </c>
      <c r="L297" s="247">
        <v>5825.79</v>
      </c>
      <c r="M297" s="122">
        <v>174.77</v>
      </c>
      <c r="N297" s="20"/>
      <c r="O297" s="21"/>
      <c r="P297" s="21"/>
      <c r="Q297" s="21"/>
      <c r="R297" s="124"/>
      <c r="S297" s="252"/>
      <c r="T297" t="s">
        <v>541</v>
      </c>
      <c r="U297" s="254"/>
      <c r="V297" s="108"/>
      <c r="W297" s="254"/>
      <c r="X297" s="108"/>
    </row>
    <row r="298" spans="1:24">
      <c r="A298" s="88">
        <f t="shared" si="4"/>
        <v>291</v>
      </c>
      <c r="B298" s="89" t="s">
        <v>760</v>
      </c>
      <c r="C298" s="236" t="s">
        <v>543</v>
      </c>
      <c r="D298" s="239" t="s">
        <v>544</v>
      </c>
      <c r="E298" s="255" t="s">
        <v>535</v>
      </c>
      <c r="F298" s="255" t="s">
        <v>1215</v>
      </c>
      <c r="G298" s="239" t="s">
        <v>1218</v>
      </c>
      <c r="H298" s="239" t="s">
        <v>539</v>
      </c>
      <c r="I298" s="93" t="s">
        <v>1213</v>
      </c>
      <c r="J298" s="114">
        <v>41263</v>
      </c>
      <c r="K298" s="114">
        <v>41263</v>
      </c>
      <c r="L298" s="247">
        <v>5837.34</v>
      </c>
      <c r="M298" s="122">
        <v>175.12</v>
      </c>
      <c r="N298" s="20"/>
      <c r="O298" s="21"/>
      <c r="P298" s="21"/>
      <c r="Q298" s="21"/>
      <c r="R298" s="124"/>
      <c r="S298" s="252"/>
      <c r="T298" t="s">
        <v>541</v>
      </c>
      <c r="U298" s="254"/>
      <c r="V298" s="108"/>
      <c r="W298" s="254"/>
      <c r="X298" s="108"/>
    </row>
    <row r="299" spans="1:24">
      <c r="A299" s="88">
        <f t="shared" si="4"/>
        <v>292</v>
      </c>
      <c r="B299" s="89" t="s">
        <v>761</v>
      </c>
      <c r="C299" s="236" t="s">
        <v>543</v>
      </c>
      <c r="D299" s="239" t="s">
        <v>544</v>
      </c>
      <c r="E299" s="255" t="s">
        <v>535</v>
      </c>
      <c r="F299" s="255" t="s">
        <v>1215</v>
      </c>
      <c r="G299" s="239" t="s">
        <v>1218</v>
      </c>
      <c r="H299" s="239" t="s">
        <v>539</v>
      </c>
      <c r="I299" s="93" t="s">
        <v>1213</v>
      </c>
      <c r="J299" s="114">
        <v>41263</v>
      </c>
      <c r="K299" s="114">
        <v>41263</v>
      </c>
      <c r="L299" s="247">
        <v>5837.34</v>
      </c>
      <c r="M299" s="122">
        <v>175.12</v>
      </c>
      <c r="N299" s="20"/>
      <c r="O299" s="21"/>
      <c r="P299" s="21"/>
      <c r="Q299" s="21"/>
      <c r="R299" s="124"/>
      <c r="S299" s="252"/>
      <c r="T299" t="s">
        <v>541</v>
      </c>
      <c r="U299" s="254"/>
      <c r="V299" s="108"/>
      <c r="W299" s="254"/>
      <c r="X299" s="108"/>
    </row>
    <row r="300" spans="1:24">
      <c r="A300" s="88">
        <f t="shared" si="4"/>
        <v>293</v>
      </c>
      <c r="B300" s="89" t="s">
        <v>762</v>
      </c>
      <c r="C300" s="236" t="s">
        <v>543</v>
      </c>
      <c r="D300" s="239" t="s">
        <v>544</v>
      </c>
      <c r="E300" s="255" t="s">
        <v>535</v>
      </c>
      <c r="F300" s="255" t="s">
        <v>1215</v>
      </c>
      <c r="G300" s="239" t="s">
        <v>1218</v>
      </c>
      <c r="H300" s="239" t="s">
        <v>539</v>
      </c>
      <c r="I300" s="93" t="s">
        <v>1213</v>
      </c>
      <c r="J300" s="114">
        <v>41263</v>
      </c>
      <c r="K300" s="114">
        <v>41263</v>
      </c>
      <c r="L300" s="247">
        <v>5825.79</v>
      </c>
      <c r="M300" s="122">
        <v>174.77</v>
      </c>
      <c r="N300" s="20"/>
      <c r="O300" s="21"/>
      <c r="P300" s="21"/>
      <c r="Q300" s="21"/>
      <c r="R300" s="124"/>
      <c r="S300" s="252"/>
      <c r="T300" t="s">
        <v>541</v>
      </c>
      <c r="U300" s="254"/>
      <c r="V300" s="108"/>
      <c r="W300" s="254"/>
      <c r="X300" s="108"/>
    </row>
    <row r="301" spans="1:24">
      <c r="A301" s="88">
        <f t="shared" si="4"/>
        <v>294</v>
      </c>
      <c r="B301" s="89" t="s">
        <v>763</v>
      </c>
      <c r="C301" s="236" t="s">
        <v>543</v>
      </c>
      <c r="D301" s="239" t="s">
        <v>544</v>
      </c>
      <c r="E301" s="255" t="s">
        <v>535</v>
      </c>
      <c r="F301" s="255" t="s">
        <v>1215</v>
      </c>
      <c r="G301" s="239" t="s">
        <v>1218</v>
      </c>
      <c r="H301" s="239" t="s">
        <v>539</v>
      </c>
      <c r="I301" s="93" t="s">
        <v>1213</v>
      </c>
      <c r="J301" s="114">
        <v>41263</v>
      </c>
      <c r="K301" s="114">
        <v>41263</v>
      </c>
      <c r="L301" s="247">
        <v>5837.34</v>
      </c>
      <c r="M301" s="122">
        <v>175.12</v>
      </c>
      <c r="N301" s="20"/>
      <c r="O301" s="21"/>
      <c r="P301" s="21"/>
      <c r="Q301" s="21"/>
      <c r="R301" s="124"/>
      <c r="S301" s="252"/>
      <c r="T301" t="s">
        <v>541</v>
      </c>
      <c r="U301" s="254"/>
      <c r="V301" s="108"/>
      <c r="W301" s="254"/>
      <c r="X301" s="108"/>
    </row>
    <row r="302" spans="1:24">
      <c r="A302" s="88">
        <f t="shared" si="4"/>
        <v>295</v>
      </c>
      <c r="B302" s="89" t="s">
        <v>764</v>
      </c>
      <c r="C302" s="236" t="s">
        <v>543</v>
      </c>
      <c r="D302" s="239" t="s">
        <v>544</v>
      </c>
      <c r="E302" s="255" t="s">
        <v>535</v>
      </c>
      <c r="F302" s="255" t="s">
        <v>1215</v>
      </c>
      <c r="G302" s="239" t="s">
        <v>1218</v>
      </c>
      <c r="H302" s="239" t="s">
        <v>539</v>
      </c>
      <c r="I302" s="93" t="s">
        <v>1213</v>
      </c>
      <c r="J302" s="114">
        <v>41263</v>
      </c>
      <c r="K302" s="114">
        <v>41263</v>
      </c>
      <c r="L302" s="247">
        <v>5837.34</v>
      </c>
      <c r="M302" s="122">
        <v>175.12</v>
      </c>
      <c r="N302" s="20"/>
      <c r="O302" s="21"/>
      <c r="P302" s="21"/>
      <c r="Q302" s="21"/>
      <c r="R302" s="124"/>
      <c r="S302" s="252"/>
      <c r="T302" t="s">
        <v>541</v>
      </c>
      <c r="U302" s="254"/>
      <c r="V302" s="108"/>
      <c r="W302" s="254"/>
      <c r="X302" s="108"/>
    </row>
    <row r="303" spans="1:24">
      <c r="A303" s="88">
        <f t="shared" si="4"/>
        <v>296</v>
      </c>
      <c r="B303" s="89" t="s">
        <v>765</v>
      </c>
      <c r="C303" s="236" t="s">
        <v>543</v>
      </c>
      <c r="D303" s="239" t="s">
        <v>544</v>
      </c>
      <c r="E303" s="255" t="s">
        <v>535</v>
      </c>
      <c r="F303" s="255" t="s">
        <v>1215</v>
      </c>
      <c r="G303" s="239" t="s">
        <v>1218</v>
      </c>
      <c r="H303" s="239" t="s">
        <v>539</v>
      </c>
      <c r="I303" s="93" t="s">
        <v>1213</v>
      </c>
      <c r="J303" s="114">
        <v>41263</v>
      </c>
      <c r="K303" s="114">
        <v>41263</v>
      </c>
      <c r="L303" s="247">
        <v>5837.34</v>
      </c>
      <c r="M303" s="122">
        <v>175.12</v>
      </c>
      <c r="N303" s="20"/>
      <c r="O303" s="21"/>
      <c r="P303" s="21"/>
      <c r="Q303" s="21"/>
      <c r="R303" s="124"/>
      <c r="S303" s="252"/>
      <c r="T303" t="s">
        <v>541</v>
      </c>
      <c r="U303" s="254"/>
      <c r="V303" s="108"/>
      <c r="W303" s="254"/>
      <c r="X303" s="108"/>
    </row>
    <row r="304" spans="1:24">
      <c r="A304" s="88">
        <f t="shared" si="4"/>
        <v>297</v>
      </c>
      <c r="B304" s="89" t="s">
        <v>767</v>
      </c>
      <c r="C304" s="236" t="s">
        <v>543</v>
      </c>
      <c r="D304" s="239" t="s">
        <v>544</v>
      </c>
      <c r="E304" s="255" t="s">
        <v>535</v>
      </c>
      <c r="F304" s="255" t="s">
        <v>1215</v>
      </c>
      <c r="G304" s="239" t="s">
        <v>1218</v>
      </c>
      <c r="H304" s="239" t="s">
        <v>539</v>
      </c>
      <c r="I304" s="93" t="s">
        <v>1213</v>
      </c>
      <c r="J304" s="114">
        <v>41263</v>
      </c>
      <c r="K304" s="114">
        <v>41263</v>
      </c>
      <c r="L304" s="247">
        <v>5837.34</v>
      </c>
      <c r="M304" s="122">
        <v>175.12</v>
      </c>
      <c r="N304" s="20"/>
      <c r="O304" s="21"/>
      <c r="P304" s="21"/>
      <c r="Q304" s="21"/>
      <c r="R304" s="124"/>
      <c r="S304" s="252"/>
      <c r="T304" t="s">
        <v>541</v>
      </c>
      <c r="U304" s="254"/>
      <c r="V304" s="108"/>
      <c r="W304" s="254"/>
      <c r="X304" s="108"/>
    </row>
    <row r="305" spans="1:24">
      <c r="A305" s="88">
        <f t="shared" si="4"/>
        <v>298</v>
      </c>
      <c r="B305" s="89" t="s">
        <v>768</v>
      </c>
      <c r="C305" s="236" t="s">
        <v>543</v>
      </c>
      <c r="D305" s="239" t="s">
        <v>544</v>
      </c>
      <c r="E305" s="255" t="s">
        <v>535</v>
      </c>
      <c r="F305" s="255" t="s">
        <v>1215</v>
      </c>
      <c r="G305" s="239" t="s">
        <v>1218</v>
      </c>
      <c r="H305" s="239" t="s">
        <v>539</v>
      </c>
      <c r="I305" s="93" t="s">
        <v>1213</v>
      </c>
      <c r="J305" s="114">
        <v>41263</v>
      </c>
      <c r="K305" s="114">
        <v>41263</v>
      </c>
      <c r="L305" s="247">
        <v>5837.34</v>
      </c>
      <c r="M305" s="122">
        <v>175.12</v>
      </c>
      <c r="N305" s="20"/>
      <c r="O305" s="21"/>
      <c r="P305" s="21"/>
      <c r="Q305" s="21"/>
      <c r="R305" s="124"/>
      <c r="S305" s="252"/>
      <c r="T305" t="s">
        <v>541</v>
      </c>
      <c r="U305" s="254"/>
      <c r="V305" s="108"/>
      <c r="W305" s="254"/>
      <c r="X305" s="108"/>
    </row>
    <row r="306" spans="1:24">
      <c r="A306" s="88">
        <f t="shared" si="4"/>
        <v>299</v>
      </c>
      <c r="B306" s="89" t="s">
        <v>769</v>
      </c>
      <c r="C306" s="236" t="s">
        <v>543</v>
      </c>
      <c r="D306" s="239" t="s">
        <v>544</v>
      </c>
      <c r="E306" s="255" t="s">
        <v>535</v>
      </c>
      <c r="F306" s="255" t="s">
        <v>1215</v>
      </c>
      <c r="G306" s="239" t="s">
        <v>1218</v>
      </c>
      <c r="H306" s="239" t="s">
        <v>539</v>
      </c>
      <c r="I306" s="93" t="s">
        <v>1213</v>
      </c>
      <c r="J306" s="114">
        <v>41263</v>
      </c>
      <c r="K306" s="114">
        <v>41263</v>
      </c>
      <c r="L306" s="247">
        <v>5978.64</v>
      </c>
      <c r="M306" s="122">
        <v>179.36</v>
      </c>
      <c r="N306" s="20"/>
      <c r="O306" s="21"/>
      <c r="P306" s="21"/>
      <c r="Q306" s="21"/>
      <c r="R306" s="124"/>
      <c r="S306" s="252"/>
      <c r="T306" t="s">
        <v>541</v>
      </c>
      <c r="U306" s="254"/>
      <c r="V306" s="108"/>
      <c r="W306" s="254"/>
      <c r="X306" s="108"/>
    </row>
    <row r="307" spans="1:24">
      <c r="A307" s="88">
        <f t="shared" si="4"/>
        <v>300</v>
      </c>
      <c r="B307" s="89" t="s">
        <v>770</v>
      </c>
      <c r="C307" s="236" t="s">
        <v>543</v>
      </c>
      <c r="D307" s="239" t="s">
        <v>544</v>
      </c>
      <c r="E307" s="255" t="s">
        <v>535</v>
      </c>
      <c r="F307" s="255" t="s">
        <v>1215</v>
      </c>
      <c r="G307" s="239" t="s">
        <v>1218</v>
      </c>
      <c r="H307" s="239" t="s">
        <v>539</v>
      </c>
      <c r="I307" s="93" t="s">
        <v>1213</v>
      </c>
      <c r="J307" s="114">
        <v>41263</v>
      </c>
      <c r="K307" s="114">
        <v>41263</v>
      </c>
      <c r="L307" s="247">
        <v>5978.64</v>
      </c>
      <c r="M307" s="122">
        <v>179.36</v>
      </c>
      <c r="N307" s="20"/>
      <c r="O307" s="21"/>
      <c r="P307" s="21"/>
      <c r="Q307" s="21"/>
      <c r="R307" s="124"/>
      <c r="S307" s="252"/>
      <c r="T307" t="s">
        <v>541</v>
      </c>
      <c r="U307" s="254"/>
      <c r="V307" s="108"/>
      <c r="W307" s="254"/>
      <c r="X307" s="108"/>
    </row>
    <row r="308" spans="1:24">
      <c r="A308" s="88">
        <f t="shared" si="4"/>
        <v>301</v>
      </c>
      <c r="B308" s="89" t="s">
        <v>771</v>
      </c>
      <c r="C308" s="236" t="s">
        <v>543</v>
      </c>
      <c r="D308" s="239" t="s">
        <v>544</v>
      </c>
      <c r="E308" s="255" t="s">
        <v>535</v>
      </c>
      <c r="F308" s="255" t="s">
        <v>1215</v>
      </c>
      <c r="G308" s="239" t="s">
        <v>1218</v>
      </c>
      <c r="H308" s="239" t="s">
        <v>539</v>
      </c>
      <c r="I308" s="93" t="s">
        <v>1213</v>
      </c>
      <c r="J308" s="114">
        <v>41263</v>
      </c>
      <c r="K308" s="114">
        <v>41263</v>
      </c>
      <c r="L308" s="247">
        <v>5978.64</v>
      </c>
      <c r="M308" s="122">
        <v>179.36</v>
      </c>
      <c r="N308" s="20"/>
      <c r="O308" s="21"/>
      <c r="P308" s="21"/>
      <c r="Q308" s="21"/>
      <c r="R308" s="124"/>
      <c r="S308" s="252"/>
      <c r="T308" t="s">
        <v>541</v>
      </c>
      <c r="U308" s="254"/>
      <c r="V308" s="108"/>
      <c r="W308" s="254"/>
      <c r="X308" s="108"/>
    </row>
    <row r="309" spans="1:24">
      <c r="A309" s="88">
        <f t="shared" si="4"/>
        <v>302</v>
      </c>
      <c r="B309" s="89" t="s">
        <v>772</v>
      </c>
      <c r="C309" s="236" t="s">
        <v>543</v>
      </c>
      <c r="D309" s="239" t="s">
        <v>544</v>
      </c>
      <c r="E309" s="255" t="s">
        <v>535</v>
      </c>
      <c r="F309" s="255" t="s">
        <v>1215</v>
      </c>
      <c r="G309" s="239" t="s">
        <v>1218</v>
      </c>
      <c r="H309" s="239" t="s">
        <v>539</v>
      </c>
      <c r="I309" s="93" t="s">
        <v>1213</v>
      </c>
      <c r="J309" s="114">
        <v>41263</v>
      </c>
      <c r="K309" s="114">
        <v>41263</v>
      </c>
      <c r="L309" s="247">
        <v>5978.64</v>
      </c>
      <c r="M309" s="122">
        <v>179.36</v>
      </c>
      <c r="N309" s="20"/>
      <c r="O309" s="21"/>
      <c r="P309" s="21"/>
      <c r="Q309" s="21"/>
      <c r="R309" s="124"/>
      <c r="S309" s="252"/>
      <c r="T309" t="s">
        <v>541</v>
      </c>
      <c r="U309" s="254"/>
      <c r="V309" s="108"/>
      <c r="W309" s="254"/>
      <c r="X309" s="108"/>
    </row>
    <row r="310" spans="1:24">
      <c r="A310" s="88">
        <f t="shared" si="4"/>
        <v>303</v>
      </c>
      <c r="B310" s="89" t="s">
        <v>773</v>
      </c>
      <c r="C310" s="236" t="s">
        <v>543</v>
      </c>
      <c r="D310" s="239" t="s">
        <v>544</v>
      </c>
      <c r="E310" s="255" t="s">
        <v>535</v>
      </c>
      <c r="F310" s="255" t="s">
        <v>1215</v>
      </c>
      <c r="G310" s="239" t="s">
        <v>1218</v>
      </c>
      <c r="H310" s="239" t="s">
        <v>539</v>
      </c>
      <c r="I310" s="93" t="s">
        <v>1213</v>
      </c>
      <c r="J310" s="114">
        <v>41263</v>
      </c>
      <c r="K310" s="114">
        <v>41263</v>
      </c>
      <c r="L310" s="247">
        <v>5978.64</v>
      </c>
      <c r="M310" s="122">
        <v>179.36</v>
      </c>
      <c r="N310" s="20"/>
      <c r="O310" s="21"/>
      <c r="P310" s="21"/>
      <c r="Q310" s="21"/>
      <c r="R310" s="124"/>
      <c r="S310" s="252"/>
      <c r="T310" t="s">
        <v>541</v>
      </c>
      <c r="U310" s="254"/>
      <c r="V310" s="108"/>
      <c r="W310" s="254"/>
      <c r="X310" s="108"/>
    </row>
    <row r="311" spans="1:24">
      <c r="A311" s="88">
        <f t="shared" si="4"/>
        <v>304</v>
      </c>
      <c r="B311" s="89" t="s">
        <v>774</v>
      </c>
      <c r="C311" s="236" t="s">
        <v>543</v>
      </c>
      <c r="D311" s="239" t="s">
        <v>544</v>
      </c>
      <c r="E311" s="255" t="s">
        <v>535</v>
      </c>
      <c r="F311" s="255" t="s">
        <v>1215</v>
      </c>
      <c r="G311" s="239" t="s">
        <v>1218</v>
      </c>
      <c r="H311" s="239" t="s">
        <v>539</v>
      </c>
      <c r="I311" s="93" t="s">
        <v>1213</v>
      </c>
      <c r="J311" s="114">
        <v>41263</v>
      </c>
      <c r="K311" s="114">
        <v>41263</v>
      </c>
      <c r="L311" s="247">
        <v>5978.64</v>
      </c>
      <c r="M311" s="122">
        <v>179.36</v>
      </c>
      <c r="N311" s="20"/>
      <c r="O311" s="21"/>
      <c r="P311" s="21"/>
      <c r="Q311" s="21"/>
      <c r="R311" s="124"/>
      <c r="S311" s="252"/>
      <c r="T311" t="s">
        <v>541</v>
      </c>
      <c r="U311" s="254"/>
      <c r="V311" s="108"/>
      <c r="W311" s="254"/>
      <c r="X311" s="108"/>
    </row>
    <row r="312" spans="1:24">
      <c r="A312" s="88">
        <f t="shared" si="4"/>
        <v>305</v>
      </c>
      <c r="B312" s="89" t="s">
        <v>775</v>
      </c>
      <c r="C312" s="236" t="s">
        <v>543</v>
      </c>
      <c r="D312" s="239" t="s">
        <v>544</v>
      </c>
      <c r="E312" s="255" t="s">
        <v>535</v>
      </c>
      <c r="F312" s="255" t="s">
        <v>1215</v>
      </c>
      <c r="G312" s="239" t="s">
        <v>1218</v>
      </c>
      <c r="H312" s="239" t="s">
        <v>539</v>
      </c>
      <c r="I312" s="93" t="s">
        <v>1213</v>
      </c>
      <c r="J312" s="114">
        <v>41263</v>
      </c>
      <c r="K312" s="114">
        <v>41263</v>
      </c>
      <c r="L312" s="247">
        <v>5978.64</v>
      </c>
      <c r="M312" s="122">
        <v>179.36</v>
      </c>
      <c r="N312" s="20"/>
      <c r="O312" s="21"/>
      <c r="P312" s="21"/>
      <c r="Q312" s="21"/>
      <c r="R312" s="124"/>
      <c r="S312" s="252"/>
      <c r="T312" t="s">
        <v>541</v>
      </c>
      <c r="U312" s="254"/>
      <c r="V312" s="108"/>
      <c r="W312" s="254"/>
      <c r="X312" s="108"/>
    </row>
    <row r="313" spans="1:24">
      <c r="A313" s="88">
        <f t="shared" si="4"/>
        <v>306</v>
      </c>
      <c r="B313" s="89" t="s">
        <v>776</v>
      </c>
      <c r="C313" s="236" t="s">
        <v>543</v>
      </c>
      <c r="D313" s="239" t="s">
        <v>544</v>
      </c>
      <c r="E313" s="255" t="s">
        <v>535</v>
      </c>
      <c r="F313" s="255" t="s">
        <v>1215</v>
      </c>
      <c r="G313" s="239" t="s">
        <v>1218</v>
      </c>
      <c r="H313" s="239" t="s">
        <v>539</v>
      </c>
      <c r="I313" s="93" t="s">
        <v>1213</v>
      </c>
      <c r="J313" s="114">
        <v>41263</v>
      </c>
      <c r="K313" s="114">
        <v>41263</v>
      </c>
      <c r="L313" s="247">
        <v>5950.47</v>
      </c>
      <c r="M313" s="122">
        <v>178.51</v>
      </c>
      <c r="N313" s="20"/>
      <c r="O313" s="21"/>
      <c r="P313" s="21"/>
      <c r="Q313" s="21"/>
      <c r="R313" s="124"/>
      <c r="S313" s="252"/>
      <c r="T313" t="s">
        <v>541</v>
      </c>
      <c r="U313" s="254"/>
      <c r="V313" s="108"/>
      <c r="W313" s="254"/>
      <c r="X313" s="108"/>
    </row>
    <row r="314" spans="1:24">
      <c r="A314" s="88">
        <f t="shared" si="4"/>
        <v>307</v>
      </c>
      <c r="B314" s="89" t="s">
        <v>777</v>
      </c>
      <c r="C314" s="236" t="s">
        <v>543</v>
      </c>
      <c r="D314" s="239" t="s">
        <v>544</v>
      </c>
      <c r="E314" s="255" t="s">
        <v>535</v>
      </c>
      <c r="F314" s="255" t="s">
        <v>1215</v>
      </c>
      <c r="G314" s="239" t="s">
        <v>1218</v>
      </c>
      <c r="H314" s="239" t="s">
        <v>539</v>
      </c>
      <c r="I314" s="93" t="s">
        <v>1213</v>
      </c>
      <c r="J314" s="114">
        <v>41263</v>
      </c>
      <c r="K314" s="114">
        <v>41263</v>
      </c>
      <c r="L314" s="247">
        <v>5846.26</v>
      </c>
      <c r="M314" s="122">
        <v>175.39</v>
      </c>
      <c r="N314" s="20"/>
      <c r="O314" s="21"/>
      <c r="P314" s="21"/>
      <c r="Q314" s="21"/>
      <c r="R314" s="124"/>
      <c r="S314" s="252"/>
      <c r="T314" t="s">
        <v>541</v>
      </c>
      <c r="U314" s="254"/>
      <c r="V314" s="108"/>
      <c r="W314" s="254"/>
      <c r="X314" s="108"/>
    </row>
    <row r="315" spans="1:24">
      <c r="A315" s="88">
        <f t="shared" si="4"/>
        <v>308</v>
      </c>
      <c r="B315" s="89" t="s">
        <v>778</v>
      </c>
      <c r="C315" s="236" t="s">
        <v>543</v>
      </c>
      <c r="D315" s="239" t="s">
        <v>544</v>
      </c>
      <c r="E315" s="255" t="s">
        <v>535</v>
      </c>
      <c r="F315" s="255" t="s">
        <v>1215</v>
      </c>
      <c r="G315" s="239" t="s">
        <v>1218</v>
      </c>
      <c r="H315" s="239" t="s">
        <v>539</v>
      </c>
      <c r="I315" s="93" t="s">
        <v>1213</v>
      </c>
      <c r="J315" s="114">
        <v>41263</v>
      </c>
      <c r="K315" s="114">
        <v>41263</v>
      </c>
      <c r="L315" s="247">
        <v>6244.13</v>
      </c>
      <c r="M315" s="122">
        <v>187.32</v>
      </c>
      <c r="N315" s="20"/>
      <c r="O315" s="21"/>
      <c r="P315" s="21"/>
      <c r="Q315" s="21"/>
      <c r="R315" s="124"/>
      <c r="S315" s="252"/>
      <c r="T315" t="s">
        <v>541</v>
      </c>
      <c r="U315" s="254"/>
      <c r="V315" s="108"/>
      <c r="W315" s="254"/>
      <c r="X315" s="108"/>
    </row>
    <row r="316" spans="1:24">
      <c r="A316" s="88">
        <f t="shared" si="4"/>
        <v>309</v>
      </c>
      <c r="B316" s="89" t="s">
        <v>779</v>
      </c>
      <c r="C316" s="236" t="s">
        <v>543</v>
      </c>
      <c r="D316" s="239" t="s">
        <v>544</v>
      </c>
      <c r="E316" s="255" t="s">
        <v>535</v>
      </c>
      <c r="F316" s="255" t="s">
        <v>1215</v>
      </c>
      <c r="G316" s="239" t="s">
        <v>1218</v>
      </c>
      <c r="H316" s="239" t="s">
        <v>539</v>
      </c>
      <c r="I316" s="93" t="s">
        <v>1213</v>
      </c>
      <c r="J316" s="114">
        <v>41253</v>
      </c>
      <c r="K316" s="114">
        <v>41253</v>
      </c>
      <c r="L316" s="247">
        <v>5735.9</v>
      </c>
      <c r="M316" s="122">
        <v>172.08</v>
      </c>
      <c r="N316" s="20"/>
      <c r="O316" s="21"/>
      <c r="P316" s="21"/>
      <c r="Q316" s="21"/>
      <c r="R316" s="124"/>
      <c r="S316" s="252"/>
      <c r="T316" t="s">
        <v>541</v>
      </c>
      <c r="U316" s="254"/>
      <c r="V316" s="108"/>
      <c r="W316" s="254"/>
      <c r="X316" s="108"/>
    </row>
    <row r="317" spans="1:24">
      <c r="A317" s="88">
        <f t="shared" si="4"/>
        <v>310</v>
      </c>
      <c r="B317" s="89" t="s">
        <v>780</v>
      </c>
      <c r="C317" s="236" t="s">
        <v>543</v>
      </c>
      <c r="D317" s="239" t="s">
        <v>544</v>
      </c>
      <c r="E317" s="255" t="s">
        <v>535</v>
      </c>
      <c r="F317" s="255" t="s">
        <v>1215</v>
      </c>
      <c r="G317" s="239" t="s">
        <v>1218</v>
      </c>
      <c r="H317" s="239" t="s">
        <v>539</v>
      </c>
      <c r="I317" s="93" t="s">
        <v>1213</v>
      </c>
      <c r="J317" s="114">
        <v>41263</v>
      </c>
      <c r="K317" s="114">
        <v>41263</v>
      </c>
      <c r="L317" s="247">
        <v>6244.13</v>
      </c>
      <c r="M317" s="122">
        <v>187.32</v>
      </c>
      <c r="N317" s="20"/>
      <c r="O317" s="21"/>
      <c r="P317" s="21"/>
      <c r="Q317" s="21"/>
      <c r="R317" s="124"/>
      <c r="S317" s="252"/>
      <c r="T317" t="s">
        <v>541</v>
      </c>
      <c r="U317" s="254"/>
      <c r="V317" s="108"/>
      <c r="W317" s="254"/>
      <c r="X317" s="108"/>
    </row>
    <row r="318" spans="1:24">
      <c r="A318" s="88">
        <f t="shared" si="4"/>
        <v>311</v>
      </c>
      <c r="B318" s="89" t="s">
        <v>781</v>
      </c>
      <c r="C318" s="236" t="s">
        <v>543</v>
      </c>
      <c r="D318" s="239" t="s">
        <v>556</v>
      </c>
      <c r="E318" s="255" t="s">
        <v>535</v>
      </c>
      <c r="F318" s="255" t="s">
        <v>1215</v>
      </c>
      <c r="G318" s="239" t="s">
        <v>1219</v>
      </c>
      <c r="H318" s="239" t="s">
        <v>539</v>
      </c>
      <c r="I318" s="93" t="s">
        <v>1213</v>
      </c>
      <c r="J318" s="114">
        <v>41604</v>
      </c>
      <c r="K318" s="114">
        <v>41604</v>
      </c>
      <c r="L318" s="247">
        <v>18172.38</v>
      </c>
      <c r="M318" s="122">
        <v>545.17</v>
      </c>
      <c r="N318" s="20"/>
      <c r="O318" s="21"/>
      <c r="P318" s="21"/>
      <c r="Q318" s="21"/>
      <c r="R318" s="124"/>
      <c r="S318" s="252"/>
      <c r="T318" t="s">
        <v>541</v>
      </c>
      <c r="U318" s="254"/>
      <c r="V318" s="108"/>
      <c r="W318" s="254"/>
      <c r="X318" s="108"/>
    </row>
    <row r="319" spans="1:24">
      <c r="A319" s="88">
        <f t="shared" si="4"/>
        <v>312</v>
      </c>
      <c r="B319" s="89" t="s">
        <v>782</v>
      </c>
      <c r="C319" s="236" t="s">
        <v>543</v>
      </c>
      <c r="D319" s="239" t="s">
        <v>561</v>
      </c>
      <c r="E319" s="255" t="s">
        <v>535</v>
      </c>
      <c r="F319" s="255" t="s">
        <v>1215</v>
      </c>
      <c r="G319" s="239" t="s">
        <v>1220</v>
      </c>
      <c r="H319" s="239" t="s">
        <v>539</v>
      </c>
      <c r="I319" s="93" t="s">
        <v>1213</v>
      </c>
      <c r="J319" s="114">
        <v>41604</v>
      </c>
      <c r="K319" s="114">
        <v>41604</v>
      </c>
      <c r="L319" s="247">
        <v>14770.09</v>
      </c>
      <c r="M319" s="122">
        <v>443.1</v>
      </c>
      <c r="N319" s="20"/>
      <c r="O319" s="21"/>
      <c r="P319" s="21"/>
      <c r="Q319" s="21"/>
      <c r="R319" s="124"/>
      <c r="S319" s="252"/>
      <c r="T319" t="s">
        <v>541</v>
      </c>
      <c r="U319" s="254"/>
      <c r="V319" s="108"/>
      <c r="W319" s="254"/>
      <c r="X319" s="108"/>
    </row>
    <row r="320" spans="1:24">
      <c r="A320" s="88">
        <f t="shared" si="4"/>
        <v>313</v>
      </c>
      <c r="B320" s="89" t="s">
        <v>783</v>
      </c>
      <c r="C320" s="236" t="s">
        <v>543</v>
      </c>
      <c r="D320" s="239" t="s">
        <v>556</v>
      </c>
      <c r="E320" s="255" t="s">
        <v>535</v>
      </c>
      <c r="F320" s="255" t="s">
        <v>1215</v>
      </c>
      <c r="G320" s="239" t="s">
        <v>1219</v>
      </c>
      <c r="H320" s="239" t="s">
        <v>539</v>
      </c>
      <c r="I320" s="93" t="s">
        <v>1213</v>
      </c>
      <c r="J320" s="114">
        <v>41604</v>
      </c>
      <c r="K320" s="114">
        <v>41604</v>
      </c>
      <c r="L320" s="247">
        <v>18172.38</v>
      </c>
      <c r="M320" s="122">
        <v>545.17</v>
      </c>
      <c r="N320" s="20"/>
      <c r="O320" s="21"/>
      <c r="P320" s="21"/>
      <c r="Q320" s="21"/>
      <c r="R320" s="124"/>
      <c r="S320" s="252"/>
      <c r="T320" t="s">
        <v>541</v>
      </c>
      <c r="U320" s="254"/>
      <c r="V320" s="108"/>
      <c r="W320" s="254"/>
      <c r="X320" s="108"/>
    </row>
    <row r="321" spans="1:24">
      <c r="A321" s="88">
        <f t="shared" si="4"/>
        <v>314</v>
      </c>
      <c r="B321" s="89" t="s">
        <v>784</v>
      </c>
      <c r="C321" s="236" t="s">
        <v>543</v>
      </c>
      <c r="D321" s="239" t="s">
        <v>561</v>
      </c>
      <c r="E321" s="255" t="s">
        <v>535</v>
      </c>
      <c r="F321" s="255" t="s">
        <v>1215</v>
      </c>
      <c r="G321" s="239" t="s">
        <v>1220</v>
      </c>
      <c r="H321" s="239" t="s">
        <v>539</v>
      </c>
      <c r="I321" s="93" t="s">
        <v>1213</v>
      </c>
      <c r="J321" s="114">
        <v>41604</v>
      </c>
      <c r="K321" s="114">
        <v>41604</v>
      </c>
      <c r="L321" s="247">
        <v>14770.09</v>
      </c>
      <c r="M321" s="122">
        <v>443.1</v>
      </c>
      <c r="N321" s="20"/>
      <c r="O321" s="21"/>
      <c r="P321" s="21"/>
      <c r="Q321" s="21"/>
      <c r="R321" s="124"/>
      <c r="S321" s="252"/>
      <c r="T321" t="s">
        <v>541</v>
      </c>
      <c r="U321" s="254"/>
      <c r="V321" s="108"/>
      <c r="W321" s="254"/>
      <c r="X321" s="108"/>
    </row>
    <row r="322" spans="1:24">
      <c r="A322" s="88">
        <f t="shared" si="4"/>
        <v>315</v>
      </c>
      <c r="B322" s="89" t="s">
        <v>785</v>
      </c>
      <c r="C322" s="236" t="s">
        <v>543</v>
      </c>
      <c r="D322" s="239" t="s">
        <v>556</v>
      </c>
      <c r="E322" s="255" t="s">
        <v>535</v>
      </c>
      <c r="F322" s="255" t="s">
        <v>1215</v>
      </c>
      <c r="G322" s="239" t="s">
        <v>1219</v>
      </c>
      <c r="H322" s="239" t="s">
        <v>539</v>
      </c>
      <c r="I322" s="93" t="s">
        <v>1213</v>
      </c>
      <c r="J322" s="114">
        <v>41604</v>
      </c>
      <c r="K322" s="114">
        <v>41604</v>
      </c>
      <c r="L322" s="247">
        <v>18172.38</v>
      </c>
      <c r="M322" s="122">
        <v>545.17</v>
      </c>
      <c r="N322" s="20"/>
      <c r="O322" s="21"/>
      <c r="P322" s="21"/>
      <c r="Q322" s="21"/>
      <c r="R322" s="124"/>
      <c r="S322" s="252"/>
      <c r="T322" t="s">
        <v>541</v>
      </c>
      <c r="U322" s="254"/>
      <c r="V322" s="108"/>
      <c r="W322" s="254"/>
      <c r="X322" s="108"/>
    </row>
    <row r="323" spans="1:24">
      <c r="A323" s="88">
        <f t="shared" si="4"/>
        <v>316</v>
      </c>
      <c r="B323" s="89" t="s">
        <v>786</v>
      </c>
      <c r="C323" s="236" t="s">
        <v>543</v>
      </c>
      <c r="D323" s="239" t="s">
        <v>561</v>
      </c>
      <c r="E323" s="255" t="s">
        <v>535</v>
      </c>
      <c r="F323" s="255" t="s">
        <v>1215</v>
      </c>
      <c r="G323" s="239" t="s">
        <v>1220</v>
      </c>
      <c r="H323" s="239" t="s">
        <v>539</v>
      </c>
      <c r="I323" s="93" t="s">
        <v>1213</v>
      </c>
      <c r="J323" s="114">
        <v>41604</v>
      </c>
      <c r="K323" s="114">
        <v>41604</v>
      </c>
      <c r="L323" s="247">
        <v>14770.09</v>
      </c>
      <c r="M323" s="122">
        <v>443.1</v>
      </c>
      <c r="N323" s="20"/>
      <c r="O323" s="21"/>
      <c r="P323" s="21"/>
      <c r="Q323" s="21"/>
      <c r="R323" s="124"/>
      <c r="S323" s="252"/>
      <c r="T323" t="s">
        <v>541</v>
      </c>
      <c r="U323" s="254"/>
      <c r="V323" s="108"/>
      <c r="W323" s="254"/>
      <c r="X323" s="108"/>
    </row>
    <row r="324" spans="1:24">
      <c r="A324" s="88">
        <f t="shared" si="4"/>
        <v>317</v>
      </c>
      <c r="B324" s="89" t="s">
        <v>787</v>
      </c>
      <c r="C324" s="236" t="s">
        <v>543</v>
      </c>
      <c r="D324" s="239" t="s">
        <v>561</v>
      </c>
      <c r="E324" s="255" t="s">
        <v>535</v>
      </c>
      <c r="F324" s="255" t="s">
        <v>1215</v>
      </c>
      <c r="G324" s="239" t="s">
        <v>1220</v>
      </c>
      <c r="H324" s="239" t="s">
        <v>539</v>
      </c>
      <c r="I324" s="93" t="s">
        <v>1213</v>
      </c>
      <c r="J324" s="114">
        <v>41604</v>
      </c>
      <c r="K324" s="114">
        <v>41604</v>
      </c>
      <c r="L324" s="247">
        <v>14770.09</v>
      </c>
      <c r="M324" s="122">
        <v>443.1</v>
      </c>
      <c r="N324" s="20"/>
      <c r="O324" s="21"/>
      <c r="P324" s="21"/>
      <c r="Q324" s="21"/>
      <c r="R324" s="124"/>
      <c r="S324" s="252"/>
      <c r="T324" t="s">
        <v>541</v>
      </c>
      <c r="U324" s="254"/>
      <c r="V324" s="108"/>
      <c r="W324" s="254"/>
      <c r="X324" s="108"/>
    </row>
    <row r="325" spans="1:24">
      <c r="A325" s="88">
        <f t="shared" si="4"/>
        <v>318</v>
      </c>
      <c r="B325" s="89" t="s">
        <v>788</v>
      </c>
      <c r="C325" s="236" t="s">
        <v>543</v>
      </c>
      <c r="D325" s="239" t="s">
        <v>556</v>
      </c>
      <c r="E325" s="255" t="s">
        <v>535</v>
      </c>
      <c r="F325" s="255" t="s">
        <v>1215</v>
      </c>
      <c r="G325" s="239" t="s">
        <v>1219</v>
      </c>
      <c r="H325" s="239" t="s">
        <v>539</v>
      </c>
      <c r="I325" s="93" t="s">
        <v>1213</v>
      </c>
      <c r="J325" s="114">
        <v>41604</v>
      </c>
      <c r="K325" s="114">
        <v>41604</v>
      </c>
      <c r="L325" s="247">
        <v>18172.38</v>
      </c>
      <c r="M325" s="122">
        <v>545.17</v>
      </c>
      <c r="N325" s="20"/>
      <c r="O325" s="21"/>
      <c r="P325" s="21"/>
      <c r="Q325" s="21"/>
      <c r="R325" s="124"/>
      <c r="S325" s="252"/>
      <c r="T325" t="s">
        <v>541</v>
      </c>
      <c r="U325" s="254"/>
      <c r="V325" s="108"/>
      <c r="W325" s="254"/>
      <c r="X325" s="108"/>
    </row>
    <row r="326" spans="1:24">
      <c r="A326" s="88">
        <f t="shared" si="4"/>
        <v>319</v>
      </c>
      <c r="B326" s="89" t="s">
        <v>789</v>
      </c>
      <c r="C326" s="236" t="s">
        <v>543</v>
      </c>
      <c r="D326" s="239" t="s">
        <v>556</v>
      </c>
      <c r="E326" s="255" t="s">
        <v>535</v>
      </c>
      <c r="F326" s="255" t="s">
        <v>1215</v>
      </c>
      <c r="G326" s="239" t="s">
        <v>1219</v>
      </c>
      <c r="H326" s="239" t="s">
        <v>539</v>
      </c>
      <c r="I326" s="93" t="s">
        <v>1213</v>
      </c>
      <c r="J326" s="114">
        <v>41604</v>
      </c>
      <c r="K326" s="114">
        <v>41604</v>
      </c>
      <c r="L326" s="247">
        <v>18172.38</v>
      </c>
      <c r="M326" s="122">
        <v>545.17</v>
      </c>
      <c r="N326" s="20"/>
      <c r="O326" s="21"/>
      <c r="P326" s="21"/>
      <c r="Q326" s="21"/>
      <c r="R326" s="124"/>
      <c r="S326" s="252"/>
      <c r="T326" t="s">
        <v>541</v>
      </c>
      <c r="U326" s="254"/>
      <c r="V326" s="108"/>
      <c r="W326" s="254"/>
      <c r="X326" s="108"/>
    </row>
    <row r="327" spans="1:24">
      <c r="A327" s="88">
        <f t="shared" si="4"/>
        <v>320</v>
      </c>
      <c r="B327" s="89" t="s">
        <v>790</v>
      </c>
      <c r="C327" s="236" t="s">
        <v>543</v>
      </c>
      <c r="D327" s="239" t="s">
        <v>561</v>
      </c>
      <c r="E327" s="255" t="s">
        <v>535</v>
      </c>
      <c r="F327" s="255" t="s">
        <v>1215</v>
      </c>
      <c r="G327" s="239" t="s">
        <v>1220</v>
      </c>
      <c r="H327" s="239" t="s">
        <v>539</v>
      </c>
      <c r="I327" s="93" t="s">
        <v>1213</v>
      </c>
      <c r="J327" s="114">
        <v>41604</v>
      </c>
      <c r="K327" s="114">
        <v>41604</v>
      </c>
      <c r="L327" s="247">
        <v>14770.09</v>
      </c>
      <c r="M327" s="122">
        <v>443.1</v>
      </c>
      <c r="N327" s="20"/>
      <c r="O327" s="21"/>
      <c r="P327" s="21"/>
      <c r="Q327" s="21"/>
      <c r="R327" s="124"/>
      <c r="S327" s="252"/>
      <c r="T327" t="s">
        <v>541</v>
      </c>
      <c r="U327" s="254"/>
      <c r="V327" s="108"/>
      <c r="W327" s="254"/>
      <c r="X327" s="108"/>
    </row>
    <row r="328" spans="1:24">
      <c r="A328" s="88">
        <f t="shared" si="4"/>
        <v>321</v>
      </c>
      <c r="B328" s="89" t="s">
        <v>791</v>
      </c>
      <c r="C328" s="236" t="s">
        <v>543</v>
      </c>
      <c r="D328" s="239" t="s">
        <v>544</v>
      </c>
      <c r="E328" s="255" t="s">
        <v>535</v>
      </c>
      <c r="F328" s="255" t="s">
        <v>1215</v>
      </c>
      <c r="G328" s="239" t="s">
        <v>1218</v>
      </c>
      <c r="H328" s="239" t="s">
        <v>539</v>
      </c>
      <c r="I328" s="93" t="s">
        <v>1213</v>
      </c>
      <c r="J328" s="114">
        <v>41609</v>
      </c>
      <c r="K328" s="114">
        <v>41609</v>
      </c>
      <c r="L328" s="247">
        <v>6030.57</v>
      </c>
      <c r="M328" s="122">
        <v>180.92</v>
      </c>
      <c r="N328" s="20"/>
      <c r="O328" s="21"/>
      <c r="P328" s="21"/>
      <c r="Q328" s="21"/>
      <c r="R328" s="124"/>
      <c r="S328" s="252"/>
      <c r="T328" t="s">
        <v>541</v>
      </c>
      <c r="U328" s="254"/>
      <c r="V328" s="108"/>
      <c r="W328" s="254"/>
      <c r="X328" s="108"/>
    </row>
    <row r="329" spans="1:24">
      <c r="A329" s="88">
        <f t="shared" ref="A329:A392" si="5">A328+1</f>
        <v>322</v>
      </c>
      <c r="B329" s="89" t="s">
        <v>792</v>
      </c>
      <c r="C329" s="236" t="s">
        <v>543</v>
      </c>
      <c r="D329" s="239" t="s">
        <v>556</v>
      </c>
      <c r="E329" s="255" t="s">
        <v>535</v>
      </c>
      <c r="F329" s="255" t="s">
        <v>1215</v>
      </c>
      <c r="G329" s="239" t="s">
        <v>1219</v>
      </c>
      <c r="H329" s="239" t="s">
        <v>539</v>
      </c>
      <c r="I329" s="93" t="s">
        <v>1213</v>
      </c>
      <c r="J329" s="114">
        <v>41604</v>
      </c>
      <c r="K329" s="114">
        <v>41604</v>
      </c>
      <c r="L329" s="247">
        <v>18172.38</v>
      </c>
      <c r="M329" s="122">
        <v>545.17</v>
      </c>
      <c r="N329" s="20"/>
      <c r="O329" s="21"/>
      <c r="P329" s="21"/>
      <c r="Q329" s="21"/>
      <c r="R329" s="124"/>
      <c r="S329" s="252"/>
      <c r="T329" t="s">
        <v>541</v>
      </c>
      <c r="U329" s="254"/>
      <c r="V329" s="108"/>
      <c r="W329" s="254"/>
      <c r="X329" s="108"/>
    </row>
    <row r="330" spans="1:24">
      <c r="A330" s="88">
        <f t="shared" si="5"/>
        <v>323</v>
      </c>
      <c r="B330" s="89" t="s">
        <v>793</v>
      </c>
      <c r="C330" s="236" t="s">
        <v>733</v>
      </c>
      <c r="D330" s="239" t="s">
        <v>794</v>
      </c>
      <c r="E330" s="255" t="s">
        <v>535</v>
      </c>
      <c r="F330" s="255" t="s">
        <v>1215</v>
      </c>
      <c r="G330" s="239" t="s">
        <v>1222</v>
      </c>
      <c r="H330" s="239" t="s">
        <v>539</v>
      </c>
      <c r="I330" s="93" t="s">
        <v>1213</v>
      </c>
      <c r="J330" s="114">
        <v>41733</v>
      </c>
      <c r="K330" s="114">
        <v>41733</v>
      </c>
      <c r="L330" s="247">
        <v>8123.69</v>
      </c>
      <c r="M330" s="122">
        <v>243.71</v>
      </c>
      <c r="N330" s="20"/>
      <c r="O330" s="21"/>
      <c r="P330" s="21"/>
      <c r="Q330" s="21"/>
      <c r="R330" s="124"/>
      <c r="S330" s="252"/>
      <c r="T330" t="s">
        <v>541</v>
      </c>
      <c r="U330" s="254"/>
      <c r="V330" s="108"/>
      <c r="W330" s="254"/>
      <c r="X330" s="108"/>
    </row>
    <row r="331" spans="1:24">
      <c r="A331" s="88">
        <f t="shared" si="5"/>
        <v>324</v>
      </c>
      <c r="B331" s="89" t="s">
        <v>796</v>
      </c>
      <c r="C331" s="236" t="s">
        <v>733</v>
      </c>
      <c r="D331" s="239" t="s">
        <v>794</v>
      </c>
      <c r="E331" s="255" t="s">
        <v>535</v>
      </c>
      <c r="F331" s="255" t="s">
        <v>1215</v>
      </c>
      <c r="G331" s="239" t="s">
        <v>1222</v>
      </c>
      <c r="H331" s="239" t="s">
        <v>539</v>
      </c>
      <c r="I331" s="93" t="s">
        <v>1213</v>
      </c>
      <c r="J331" s="114">
        <v>41733</v>
      </c>
      <c r="K331" s="114">
        <v>41733</v>
      </c>
      <c r="L331" s="247">
        <v>8123.69</v>
      </c>
      <c r="M331" s="122">
        <v>243.71</v>
      </c>
      <c r="N331" s="20"/>
      <c r="O331" s="21"/>
      <c r="P331" s="21"/>
      <c r="Q331" s="21"/>
      <c r="R331" s="124"/>
      <c r="S331" s="252"/>
      <c r="T331" t="s">
        <v>541</v>
      </c>
      <c r="U331" s="254"/>
      <c r="V331" s="108"/>
      <c r="W331" s="254"/>
      <c r="X331" s="108"/>
    </row>
    <row r="332" spans="1:24">
      <c r="A332" s="88">
        <f t="shared" si="5"/>
        <v>325</v>
      </c>
      <c r="B332" s="89" t="s">
        <v>797</v>
      </c>
      <c r="C332" s="236" t="s">
        <v>543</v>
      </c>
      <c r="D332" s="239" t="s">
        <v>544</v>
      </c>
      <c r="E332" s="255" t="s">
        <v>535</v>
      </c>
      <c r="F332" s="255" t="s">
        <v>1215</v>
      </c>
      <c r="G332" s="239" t="s">
        <v>1218</v>
      </c>
      <c r="H332" s="239" t="s">
        <v>539</v>
      </c>
      <c r="I332" s="93" t="s">
        <v>1213</v>
      </c>
      <c r="J332" s="114">
        <v>41609</v>
      </c>
      <c r="K332" s="114">
        <v>41609</v>
      </c>
      <c r="L332" s="247">
        <v>6030.57</v>
      </c>
      <c r="M332" s="122">
        <v>180.92</v>
      </c>
      <c r="N332" s="20"/>
      <c r="O332" s="21"/>
      <c r="P332" s="21"/>
      <c r="Q332" s="21"/>
      <c r="R332" s="124"/>
      <c r="S332" s="252"/>
      <c r="T332" t="s">
        <v>541</v>
      </c>
      <c r="U332" s="254"/>
      <c r="V332" s="108"/>
      <c r="W332" s="254"/>
      <c r="X332" s="108"/>
    </row>
    <row r="333" spans="1:24">
      <c r="A333" s="88">
        <f t="shared" si="5"/>
        <v>326</v>
      </c>
      <c r="B333" s="89" t="s">
        <v>798</v>
      </c>
      <c r="C333" s="236" t="s">
        <v>543</v>
      </c>
      <c r="D333" s="239" t="s">
        <v>544</v>
      </c>
      <c r="E333" s="255" t="s">
        <v>535</v>
      </c>
      <c r="F333" s="255" t="s">
        <v>1215</v>
      </c>
      <c r="G333" s="239" t="s">
        <v>1218</v>
      </c>
      <c r="H333" s="239" t="s">
        <v>539</v>
      </c>
      <c r="I333" s="93" t="s">
        <v>1213</v>
      </c>
      <c r="J333" s="114">
        <v>41609</v>
      </c>
      <c r="K333" s="114">
        <v>41609</v>
      </c>
      <c r="L333" s="247">
        <v>6030.57</v>
      </c>
      <c r="M333" s="122">
        <v>180.92</v>
      </c>
      <c r="N333" s="20"/>
      <c r="O333" s="21"/>
      <c r="P333" s="21"/>
      <c r="Q333" s="21"/>
      <c r="R333" s="124"/>
      <c r="S333" s="252"/>
      <c r="T333" t="s">
        <v>541</v>
      </c>
      <c r="U333" s="254"/>
      <c r="V333" s="108"/>
      <c r="W333" s="254"/>
      <c r="X333" s="108"/>
    </row>
    <row r="334" spans="1:24">
      <c r="A334" s="88">
        <f t="shared" si="5"/>
        <v>327</v>
      </c>
      <c r="B334" s="89" t="s">
        <v>799</v>
      </c>
      <c r="C334" s="236" t="s">
        <v>543</v>
      </c>
      <c r="D334" s="239" t="s">
        <v>556</v>
      </c>
      <c r="E334" s="255" t="s">
        <v>535</v>
      </c>
      <c r="F334" s="255" t="s">
        <v>1215</v>
      </c>
      <c r="G334" s="239" t="s">
        <v>1219</v>
      </c>
      <c r="H334" s="239" t="s">
        <v>539</v>
      </c>
      <c r="I334" s="93" t="s">
        <v>1213</v>
      </c>
      <c r="J334" s="114">
        <v>41604</v>
      </c>
      <c r="K334" s="114">
        <v>41604</v>
      </c>
      <c r="L334" s="247">
        <v>18172.38</v>
      </c>
      <c r="M334" s="122">
        <v>545.17</v>
      </c>
      <c r="N334" s="20"/>
      <c r="O334" s="21"/>
      <c r="P334" s="21"/>
      <c r="Q334" s="21"/>
      <c r="R334" s="124"/>
      <c r="S334" s="252"/>
      <c r="T334" t="s">
        <v>541</v>
      </c>
      <c r="U334" s="254"/>
      <c r="V334" s="108"/>
      <c r="W334" s="254"/>
      <c r="X334" s="108"/>
    </row>
    <row r="335" spans="1:24">
      <c r="A335" s="88">
        <f t="shared" si="5"/>
        <v>328</v>
      </c>
      <c r="B335" s="89" t="s">
        <v>800</v>
      </c>
      <c r="C335" s="236" t="s">
        <v>543</v>
      </c>
      <c r="D335" s="239" t="s">
        <v>556</v>
      </c>
      <c r="E335" s="255" t="s">
        <v>535</v>
      </c>
      <c r="F335" s="255" t="s">
        <v>1215</v>
      </c>
      <c r="G335" s="239" t="s">
        <v>1219</v>
      </c>
      <c r="H335" s="239" t="s">
        <v>539</v>
      </c>
      <c r="I335" s="93" t="s">
        <v>1213</v>
      </c>
      <c r="J335" s="114">
        <v>41604</v>
      </c>
      <c r="K335" s="114">
        <v>41604</v>
      </c>
      <c r="L335" s="247">
        <v>18172.38</v>
      </c>
      <c r="M335" s="122">
        <v>545.17</v>
      </c>
      <c r="N335" s="20"/>
      <c r="O335" s="21"/>
      <c r="P335" s="21"/>
      <c r="Q335" s="21"/>
      <c r="R335" s="124"/>
      <c r="S335" s="252"/>
      <c r="T335" t="s">
        <v>541</v>
      </c>
      <c r="U335" s="254"/>
      <c r="V335" s="108"/>
      <c r="W335" s="254"/>
      <c r="X335" s="108"/>
    </row>
    <row r="336" spans="1:24">
      <c r="A336" s="88">
        <f t="shared" si="5"/>
        <v>329</v>
      </c>
      <c r="B336" s="89" t="s">
        <v>802</v>
      </c>
      <c r="C336" s="236" t="s">
        <v>543</v>
      </c>
      <c r="D336" s="239" t="s">
        <v>556</v>
      </c>
      <c r="E336" s="255" t="s">
        <v>535</v>
      </c>
      <c r="F336" s="255" t="s">
        <v>1215</v>
      </c>
      <c r="G336" s="239" t="s">
        <v>1219</v>
      </c>
      <c r="H336" s="239" t="s">
        <v>539</v>
      </c>
      <c r="I336" s="93" t="s">
        <v>1213</v>
      </c>
      <c r="J336" s="114">
        <v>41604</v>
      </c>
      <c r="K336" s="114">
        <v>41604</v>
      </c>
      <c r="L336" s="247">
        <v>18172.38</v>
      </c>
      <c r="M336" s="122">
        <v>545.17</v>
      </c>
      <c r="N336" s="20"/>
      <c r="O336" s="21"/>
      <c r="P336" s="21"/>
      <c r="Q336" s="21"/>
      <c r="R336" s="124"/>
      <c r="S336" s="252"/>
      <c r="T336" t="s">
        <v>541</v>
      </c>
      <c r="U336" s="254"/>
      <c r="V336" s="108"/>
      <c r="W336" s="254"/>
      <c r="X336" s="108"/>
    </row>
    <row r="337" spans="1:24">
      <c r="A337" s="88">
        <f t="shared" si="5"/>
        <v>330</v>
      </c>
      <c r="B337" s="89" t="s">
        <v>803</v>
      </c>
      <c r="C337" s="236" t="s">
        <v>543</v>
      </c>
      <c r="D337" s="239" t="s">
        <v>556</v>
      </c>
      <c r="E337" s="255" t="s">
        <v>535</v>
      </c>
      <c r="F337" s="255" t="s">
        <v>1215</v>
      </c>
      <c r="G337" s="239" t="s">
        <v>1219</v>
      </c>
      <c r="H337" s="239" t="s">
        <v>539</v>
      </c>
      <c r="I337" s="93" t="s">
        <v>1213</v>
      </c>
      <c r="J337" s="114">
        <v>41604</v>
      </c>
      <c r="K337" s="114">
        <v>41604</v>
      </c>
      <c r="L337" s="247">
        <v>18172.38</v>
      </c>
      <c r="M337" s="122">
        <v>545.17</v>
      </c>
      <c r="N337" s="20"/>
      <c r="O337" s="21"/>
      <c r="P337" s="21"/>
      <c r="Q337" s="21"/>
      <c r="R337" s="124"/>
      <c r="S337" s="252"/>
      <c r="T337" t="s">
        <v>541</v>
      </c>
      <c r="U337" s="254"/>
      <c r="V337" s="108"/>
      <c r="W337" s="254"/>
      <c r="X337" s="108"/>
    </row>
    <row r="338" spans="1:24">
      <c r="A338" s="88">
        <f t="shared" si="5"/>
        <v>331</v>
      </c>
      <c r="B338" s="89" t="s">
        <v>804</v>
      </c>
      <c r="C338" s="236" t="s">
        <v>543</v>
      </c>
      <c r="D338" s="239" t="s">
        <v>561</v>
      </c>
      <c r="E338" s="255" t="s">
        <v>535</v>
      </c>
      <c r="F338" s="255" t="s">
        <v>1215</v>
      </c>
      <c r="G338" s="239" t="s">
        <v>1220</v>
      </c>
      <c r="H338" s="239" t="s">
        <v>539</v>
      </c>
      <c r="I338" s="93" t="s">
        <v>1213</v>
      </c>
      <c r="J338" s="114">
        <v>41604</v>
      </c>
      <c r="K338" s="114">
        <v>41604</v>
      </c>
      <c r="L338" s="247">
        <v>14770.09</v>
      </c>
      <c r="M338" s="122">
        <v>443.1</v>
      </c>
      <c r="N338" s="20"/>
      <c r="O338" s="21"/>
      <c r="P338" s="21"/>
      <c r="Q338" s="21"/>
      <c r="R338" s="124"/>
      <c r="S338" s="252"/>
      <c r="T338" t="s">
        <v>541</v>
      </c>
      <c r="U338" s="254"/>
      <c r="V338" s="108"/>
      <c r="W338" s="254"/>
      <c r="X338" s="108"/>
    </row>
    <row r="339" spans="1:24">
      <c r="A339" s="88">
        <f t="shared" si="5"/>
        <v>332</v>
      </c>
      <c r="B339" s="89" t="s">
        <v>805</v>
      </c>
      <c r="C339" s="236" t="s">
        <v>733</v>
      </c>
      <c r="D339" s="239" t="s">
        <v>794</v>
      </c>
      <c r="E339" s="255" t="s">
        <v>535</v>
      </c>
      <c r="F339" s="255" t="s">
        <v>1215</v>
      </c>
      <c r="G339" s="239" t="s">
        <v>1218</v>
      </c>
      <c r="H339" s="239" t="s">
        <v>539</v>
      </c>
      <c r="I339" s="93" t="s">
        <v>1213</v>
      </c>
      <c r="J339" s="114">
        <v>41733</v>
      </c>
      <c r="K339" s="114">
        <v>41733</v>
      </c>
      <c r="L339" s="247">
        <v>4113.7</v>
      </c>
      <c r="M339" s="122">
        <v>123.41</v>
      </c>
      <c r="N339" s="20"/>
      <c r="O339" s="21"/>
      <c r="P339" s="21"/>
      <c r="Q339" s="21"/>
      <c r="R339" s="124"/>
      <c r="S339" s="252"/>
      <c r="T339" t="s">
        <v>541</v>
      </c>
      <c r="U339" s="254"/>
      <c r="V339" s="108"/>
      <c r="W339" s="254"/>
      <c r="X339" s="108"/>
    </row>
    <row r="340" spans="1:24">
      <c r="A340" s="88">
        <f t="shared" si="5"/>
        <v>333</v>
      </c>
      <c r="B340" s="89" t="s">
        <v>806</v>
      </c>
      <c r="C340" s="236" t="s">
        <v>733</v>
      </c>
      <c r="D340" s="239" t="s">
        <v>794</v>
      </c>
      <c r="E340" s="255" t="s">
        <v>535</v>
      </c>
      <c r="F340" s="255" t="s">
        <v>1215</v>
      </c>
      <c r="G340" s="239" t="s">
        <v>1218</v>
      </c>
      <c r="H340" s="239" t="s">
        <v>539</v>
      </c>
      <c r="I340" s="93" t="s">
        <v>1213</v>
      </c>
      <c r="J340" s="114">
        <v>41733</v>
      </c>
      <c r="K340" s="114">
        <v>41733</v>
      </c>
      <c r="L340" s="247">
        <v>4113.7</v>
      </c>
      <c r="M340" s="122">
        <v>123.41</v>
      </c>
      <c r="N340" s="20"/>
      <c r="O340" s="21"/>
      <c r="P340" s="21"/>
      <c r="Q340" s="21"/>
      <c r="R340" s="124"/>
      <c r="S340" s="252"/>
      <c r="T340" t="s">
        <v>541</v>
      </c>
      <c r="U340" s="254"/>
      <c r="V340" s="108"/>
      <c r="W340" s="254"/>
      <c r="X340" s="108"/>
    </row>
    <row r="341" spans="1:24">
      <c r="A341" s="88">
        <f t="shared" si="5"/>
        <v>334</v>
      </c>
      <c r="B341" s="89" t="s">
        <v>807</v>
      </c>
      <c r="C341" s="236" t="s">
        <v>808</v>
      </c>
      <c r="D341" s="239" t="s">
        <v>809</v>
      </c>
      <c r="E341" s="255" t="s">
        <v>808</v>
      </c>
      <c r="F341" s="239" t="s">
        <v>809</v>
      </c>
      <c r="G341" s="239" t="s">
        <v>462</v>
      </c>
      <c r="H341" s="239" t="s">
        <v>497</v>
      </c>
      <c r="I341" s="93" t="s">
        <v>1213</v>
      </c>
      <c r="J341" s="114">
        <v>43073</v>
      </c>
      <c r="K341" s="114">
        <v>43073</v>
      </c>
      <c r="L341" s="247">
        <v>18460.99</v>
      </c>
      <c r="M341" s="122">
        <v>4433.71</v>
      </c>
      <c r="N341" s="20"/>
      <c r="O341" s="21"/>
      <c r="P341" s="21"/>
      <c r="Q341" s="21"/>
      <c r="R341" s="124"/>
      <c r="S341" s="252"/>
      <c r="T341" t="s">
        <v>811</v>
      </c>
      <c r="U341" s="254"/>
      <c r="V341" s="108"/>
      <c r="W341" s="254"/>
      <c r="X341" s="108"/>
    </row>
    <row r="342" spans="1:24">
      <c r="A342" s="88">
        <f t="shared" si="5"/>
        <v>335</v>
      </c>
      <c r="B342" s="89" t="s">
        <v>812</v>
      </c>
      <c r="C342" s="236" t="s">
        <v>808</v>
      </c>
      <c r="D342" s="239" t="s">
        <v>809</v>
      </c>
      <c r="E342" s="255" t="s">
        <v>808</v>
      </c>
      <c r="F342" s="239" t="s">
        <v>809</v>
      </c>
      <c r="G342" s="239" t="s">
        <v>462</v>
      </c>
      <c r="H342" s="239" t="s">
        <v>497</v>
      </c>
      <c r="I342" s="93" t="s">
        <v>1213</v>
      </c>
      <c r="J342" s="114">
        <v>43073</v>
      </c>
      <c r="K342" s="114">
        <v>43073</v>
      </c>
      <c r="L342" s="247">
        <v>18461.05</v>
      </c>
      <c r="M342" s="122">
        <v>4433.73</v>
      </c>
      <c r="N342" s="20"/>
      <c r="O342" s="21"/>
      <c r="P342" s="21"/>
      <c r="Q342" s="21"/>
      <c r="R342" s="124"/>
      <c r="S342" s="252"/>
      <c r="T342" t="s">
        <v>811</v>
      </c>
      <c r="U342" s="254"/>
      <c r="V342" s="108"/>
      <c r="W342" s="254"/>
      <c r="X342" s="108"/>
    </row>
    <row r="343" spans="1:24">
      <c r="A343" s="88">
        <f t="shared" si="5"/>
        <v>336</v>
      </c>
      <c r="B343" s="89" t="s">
        <v>813</v>
      </c>
      <c r="C343" s="236" t="s">
        <v>808</v>
      </c>
      <c r="D343" s="239" t="s">
        <v>809</v>
      </c>
      <c r="E343" s="255" t="s">
        <v>808</v>
      </c>
      <c r="F343" s="239" t="s">
        <v>809</v>
      </c>
      <c r="G343" s="239" t="s">
        <v>462</v>
      </c>
      <c r="H343" s="239" t="s">
        <v>497</v>
      </c>
      <c r="I343" s="93" t="s">
        <v>1213</v>
      </c>
      <c r="J343" s="114">
        <v>43073</v>
      </c>
      <c r="K343" s="114">
        <v>43073</v>
      </c>
      <c r="L343" s="247">
        <v>18461.05</v>
      </c>
      <c r="M343" s="122">
        <v>4433.73</v>
      </c>
      <c r="N343" s="20"/>
      <c r="O343" s="21"/>
      <c r="P343" s="21"/>
      <c r="Q343" s="21"/>
      <c r="R343" s="124"/>
      <c r="S343" s="252"/>
      <c r="T343" t="s">
        <v>811</v>
      </c>
      <c r="U343" s="254"/>
      <c r="V343" s="108"/>
      <c r="W343" s="254"/>
      <c r="X343" s="108"/>
    </row>
    <row r="344" spans="1:24">
      <c r="A344" s="88">
        <f t="shared" si="5"/>
        <v>337</v>
      </c>
      <c r="B344" s="89" t="s">
        <v>814</v>
      </c>
      <c r="C344" s="236" t="s">
        <v>808</v>
      </c>
      <c r="D344" s="239" t="s">
        <v>809</v>
      </c>
      <c r="E344" s="255" t="s">
        <v>808</v>
      </c>
      <c r="F344" s="239" t="s">
        <v>809</v>
      </c>
      <c r="G344" s="239" t="s">
        <v>462</v>
      </c>
      <c r="H344" s="239" t="s">
        <v>497</v>
      </c>
      <c r="I344" s="93" t="s">
        <v>1213</v>
      </c>
      <c r="J344" s="114">
        <v>43073</v>
      </c>
      <c r="K344" s="114">
        <v>43073</v>
      </c>
      <c r="L344" s="247">
        <v>18461.05</v>
      </c>
      <c r="M344" s="122">
        <v>4433.73</v>
      </c>
      <c r="N344" s="20"/>
      <c r="O344" s="21"/>
      <c r="P344" s="21"/>
      <c r="Q344" s="21"/>
      <c r="R344" s="124"/>
      <c r="S344" s="252"/>
      <c r="T344" t="s">
        <v>811</v>
      </c>
      <c r="U344" s="254"/>
      <c r="V344" s="108"/>
      <c r="W344" s="254"/>
      <c r="X344" s="108"/>
    </row>
    <row r="345" spans="1:24">
      <c r="A345" s="88">
        <f t="shared" si="5"/>
        <v>338</v>
      </c>
      <c r="B345" s="89" t="s">
        <v>815</v>
      </c>
      <c r="C345" s="236" t="s">
        <v>808</v>
      </c>
      <c r="D345" s="239" t="s">
        <v>809</v>
      </c>
      <c r="E345" s="255" t="s">
        <v>808</v>
      </c>
      <c r="F345" s="239" t="s">
        <v>809</v>
      </c>
      <c r="G345" s="239" t="s">
        <v>462</v>
      </c>
      <c r="H345" s="239" t="s">
        <v>497</v>
      </c>
      <c r="I345" s="93" t="s">
        <v>1213</v>
      </c>
      <c r="J345" s="114">
        <v>43073</v>
      </c>
      <c r="K345" s="114">
        <v>43073</v>
      </c>
      <c r="L345" s="247">
        <v>18461.05</v>
      </c>
      <c r="M345" s="122">
        <v>4433.73</v>
      </c>
      <c r="N345" s="20"/>
      <c r="O345" s="21"/>
      <c r="P345" s="21"/>
      <c r="Q345" s="21"/>
      <c r="R345" s="124"/>
      <c r="S345" s="252"/>
      <c r="T345" t="s">
        <v>811</v>
      </c>
      <c r="U345" s="254"/>
      <c r="V345" s="108"/>
      <c r="W345" s="254"/>
      <c r="X345" s="108"/>
    </row>
    <row r="346" spans="1:24">
      <c r="A346" s="88">
        <f t="shared" si="5"/>
        <v>339</v>
      </c>
      <c r="B346" s="89" t="s">
        <v>816</v>
      </c>
      <c r="C346" s="236" t="s">
        <v>808</v>
      </c>
      <c r="D346" s="239" t="s">
        <v>809</v>
      </c>
      <c r="E346" s="255" t="s">
        <v>808</v>
      </c>
      <c r="F346" s="239" t="s">
        <v>809</v>
      </c>
      <c r="G346" s="239" t="s">
        <v>462</v>
      </c>
      <c r="H346" s="239" t="s">
        <v>497</v>
      </c>
      <c r="I346" s="93" t="s">
        <v>1213</v>
      </c>
      <c r="J346" s="114">
        <v>43073</v>
      </c>
      <c r="K346" s="114">
        <v>43073</v>
      </c>
      <c r="L346" s="247">
        <v>18461.05</v>
      </c>
      <c r="M346" s="122">
        <v>4433.73</v>
      </c>
      <c r="N346" s="20"/>
      <c r="O346" s="21"/>
      <c r="P346" s="21"/>
      <c r="Q346" s="21"/>
      <c r="R346" s="124"/>
      <c r="S346" s="252"/>
      <c r="T346" t="s">
        <v>811</v>
      </c>
      <c r="U346" s="254"/>
      <c r="V346" s="108"/>
      <c r="W346" s="254"/>
      <c r="X346" s="108"/>
    </row>
    <row r="347" spans="1:24">
      <c r="A347" s="88">
        <f t="shared" si="5"/>
        <v>340</v>
      </c>
      <c r="B347" s="89" t="s">
        <v>817</v>
      </c>
      <c r="C347" s="236" t="s">
        <v>808</v>
      </c>
      <c r="D347" s="239" t="s">
        <v>809</v>
      </c>
      <c r="E347" s="255" t="s">
        <v>808</v>
      </c>
      <c r="F347" s="239" t="s">
        <v>809</v>
      </c>
      <c r="G347" s="239" t="s">
        <v>462</v>
      </c>
      <c r="H347" s="239" t="s">
        <v>497</v>
      </c>
      <c r="I347" s="93" t="s">
        <v>1213</v>
      </c>
      <c r="J347" s="114">
        <v>43073</v>
      </c>
      <c r="K347" s="114">
        <v>43073</v>
      </c>
      <c r="L347" s="247">
        <v>18461.05</v>
      </c>
      <c r="M347" s="122">
        <v>4433.73</v>
      </c>
      <c r="N347" s="20"/>
      <c r="O347" s="21"/>
      <c r="P347" s="21"/>
      <c r="Q347" s="21"/>
      <c r="R347" s="124"/>
      <c r="S347" s="252"/>
      <c r="T347" t="s">
        <v>811</v>
      </c>
      <c r="U347" s="254"/>
      <c r="V347" s="108"/>
      <c r="W347" s="254"/>
      <c r="X347" s="108"/>
    </row>
    <row r="348" spans="1:24">
      <c r="A348" s="88">
        <f t="shared" si="5"/>
        <v>341</v>
      </c>
      <c r="B348" s="89" t="s">
        <v>818</v>
      </c>
      <c r="C348" s="236" t="s">
        <v>808</v>
      </c>
      <c r="D348" s="239" t="s">
        <v>809</v>
      </c>
      <c r="E348" s="255" t="s">
        <v>808</v>
      </c>
      <c r="F348" s="239" t="s">
        <v>809</v>
      </c>
      <c r="G348" s="239" t="s">
        <v>462</v>
      </c>
      <c r="H348" s="239" t="s">
        <v>497</v>
      </c>
      <c r="I348" s="93" t="s">
        <v>1213</v>
      </c>
      <c r="J348" s="114">
        <v>43073</v>
      </c>
      <c r="K348" s="114">
        <v>43073</v>
      </c>
      <c r="L348" s="247">
        <v>18461.05</v>
      </c>
      <c r="M348" s="122">
        <v>4433.73</v>
      </c>
      <c r="N348" s="20"/>
      <c r="O348" s="21"/>
      <c r="P348" s="21"/>
      <c r="Q348" s="21"/>
      <c r="R348" s="124"/>
      <c r="S348" s="252"/>
      <c r="T348" t="s">
        <v>811</v>
      </c>
      <c r="U348" s="254"/>
      <c r="V348" s="108"/>
      <c r="W348" s="254"/>
      <c r="X348" s="108"/>
    </row>
    <row r="349" spans="1:24">
      <c r="A349" s="88">
        <f t="shared" si="5"/>
        <v>342</v>
      </c>
      <c r="B349" s="89" t="s">
        <v>819</v>
      </c>
      <c r="C349" s="236" t="s">
        <v>808</v>
      </c>
      <c r="D349" s="239" t="s">
        <v>809</v>
      </c>
      <c r="E349" s="255" t="s">
        <v>808</v>
      </c>
      <c r="F349" s="239" t="s">
        <v>809</v>
      </c>
      <c r="G349" s="239" t="s">
        <v>462</v>
      </c>
      <c r="H349" s="239" t="s">
        <v>497</v>
      </c>
      <c r="I349" s="93" t="s">
        <v>1213</v>
      </c>
      <c r="J349" s="114">
        <v>43073</v>
      </c>
      <c r="K349" s="114">
        <v>43073</v>
      </c>
      <c r="L349" s="247">
        <v>18461.05</v>
      </c>
      <c r="M349" s="122">
        <v>4433.73</v>
      </c>
      <c r="N349" s="20"/>
      <c r="O349" s="21"/>
      <c r="P349" s="21"/>
      <c r="Q349" s="21"/>
      <c r="R349" s="124"/>
      <c r="S349" s="252"/>
      <c r="T349" t="s">
        <v>811</v>
      </c>
      <c r="U349" s="254"/>
      <c r="V349" s="108"/>
      <c r="W349" s="254"/>
      <c r="X349" s="108"/>
    </row>
    <row r="350" spans="1:24">
      <c r="A350" s="88">
        <f t="shared" si="5"/>
        <v>343</v>
      </c>
      <c r="B350" s="89" t="s">
        <v>820</v>
      </c>
      <c r="C350" s="236" t="s">
        <v>808</v>
      </c>
      <c r="D350" s="239" t="s">
        <v>809</v>
      </c>
      <c r="E350" s="255" t="s">
        <v>808</v>
      </c>
      <c r="F350" s="239" t="s">
        <v>809</v>
      </c>
      <c r="G350" s="239" t="s">
        <v>462</v>
      </c>
      <c r="H350" s="239" t="s">
        <v>497</v>
      </c>
      <c r="I350" s="93" t="s">
        <v>1213</v>
      </c>
      <c r="J350" s="114">
        <v>43073</v>
      </c>
      <c r="K350" s="114">
        <v>43073</v>
      </c>
      <c r="L350" s="247">
        <v>18461.05</v>
      </c>
      <c r="M350" s="122">
        <v>4433.73</v>
      </c>
      <c r="N350" s="20"/>
      <c r="O350" s="21"/>
      <c r="P350" s="21"/>
      <c r="Q350" s="21"/>
      <c r="R350" s="124"/>
      <c r="S350" s="252"/>
      <c r="T350" t="s">
        <v>811</v>
      </c>
      <c r="U350" s="254"/>
      <c r="V350" s="108"/>
      <c r="W350" s="254"/>
      <c r="X350" s="108"/>
    </row>
    <row r="351" spans="1:24">
      <c r="A351" s="88">
        <f t="shared" si="5"/>
        <v>344</v>
      </c>
      <c r="B351" s="89" t="s">
        <v>821</v>
      </c>
      <c r="C351" s="236" t="s">
        <v>808</v>
      </c>
      <c r="D351" s="239" t="s">
        <v>809</v>
      </c>
      <c r="E351" s="255" t="s">
        <v>808</v>
      </c>
      <c r="F351" s="239" t="s">
        <v>809</v>
      </c>
      <c r="G351" s="239" t="s">
        <v>462</v>
      </c>
      <c r="H351" s="239" t="s">
        <v>497</v>
      </c>
      <c r="I351" s="93" t="s">
        <v>1213</v>
      </c>
      <c r="J351" s="114">
        <v>43073</v>
      </c>
      <c r="K351" s="114">
        <v>43073</v>
      </c>
      <c r="L351" s="247">
        <v>18461.05</v>
      </c>
      <c r="M351" s="122">
        <v>4433.73</v>
      </c>
      <c r="N351" s="20"/>
      <c r="O351" s="21"/>
      <c r="P351" s="21"/>
      <c r="Q351" s="21"/>
      <c r="R351" s="124"/>
      <c r="S351" s="252"/>
      <c r="T351" t="s">
        <v>811</v>
      </c>
      <c r="U351" s="254"/>
      <c r="V351" s="108"/>
      <c r="W351" s="254"/>
      <c r="X351" s="108"/>
    </row>
    <row r="352" spans="1:24">
      <c r="A352" s="88">
        <f t="shared" si="5"/>
        <v>345</v>
      </c>
      <c r="B352" s="89" t="s">
        <v>822</v>
      </c>
      <c r="C352" s="236" t="s">
        <v>808</v>
      </c>
      <c r="D352" s="239" t="s">
        <v>809</v>
      </c>
      <c r="E352" s="255" t="s">
        <v>808</v>
      </c>
      <c r="F352" s="239" t="s">
        <v>809</v>
      </c>
      <c r="G352" s="239" t="s">
        <v>462</v>
      </c>
      <c r="H352" s="239" t="s">
        <v>497</v>
      </c>
      <c r="I352" s="93" t="s">
        <v>1213</v>
      </c>
      <c r="J352" s="114">
        <v>43073</v>
      </c>
      <c r="K352" s="114">
        <v>43073</v>
      </c>
      <c r="L352" s="247">
        <v>18461.05</v>
      </c>
      <c r="M352" s="122">
        <v>4433.73</v>
      </c>
      <c r="N352" s="20"/>
      <c r="O352" s="21"/>
      <c r="P352" s="21"/>
      <c r="Q352" s="21"/>
      <c r="R352" s="124"/>
      <c r="S352" s="252"/>
      <c r="T352" t="s">
        <v>811</v>
      </c>
      <c r="U352" s="254"/>
      <c r="V352" s="108"/>
      <c r="W352" s="254"/>
      <c r="X352" s="108"/>
    </row>
    <row r="353" spans="1:24">
      <c r="A353" s="88">
        <f t="shared" si="5"/>
        <v>346</v>
      </c>
      <c r="B353" s="89" t="s">
        <v>823</v>
      </c>
      <c r="C353" s="236" t="s">
        <v>808</v>
      </c>
      <c r="D353" s="239" t="s">
        <v>809</v>
      </c>
      <c r="E353" s="255" t="s">
        <v>808</v>
      </c>
      <c r="F353" s="239" t="s">
        <v>809</v>
      </c>
      <c r="G353" s="239" t="s">
        <v>462</v>
      </c>
      <c r="H353" s="239" t="s">
        <v>497</v>
      </c>
      <c r="I353" s="93" t="s">
        <v>1213</v>
      </c>
      <c r="J353" s="114">
        <v>43073</v>
      </c>
      <c r="K353" s="114">
        <v>43073</v>
      </c>
      <c r="L353" s="247">
        <v>18461.05</v>
      </c>
      <c r="M353" s="122">
        <v>4433.73</v>
      </c>
      <c r="N353" s="20"/>
      <c r="O353" s="21"/>
      <c r="P353" s="21"/>
      <c r="Q353" s="21"/>
      <c r="R353" s="124"/>
      <c r="S353" s="252"/>
      <c r="T353" t="s">
        <v>811</v>
      </c>
      <c r="U353" s="254"/>
      <c r="V353" s="108"/>
      <c r="W353" s="254"/>
      <c r="X353" s="108"/>
    </row>
    <row r="354" spans="1:24">
      <c r="A354" s="88">
        <f t="shared" si="5"/>
        <v>347</v>
      </c>
      <c r="B354" s="89" t="s">
        <v>824</v>
      </c>
      <c r="C354" s="236" t="s">
        <v>808</v>
      </c>
      <c r="D354" s="239" t="s">
        <v>809</v>
      </c>
      <c r="E354" s="255" t="s">
        <v>808</v>
      </c>
      <c r="F354" s="239" t="s">
        <v>809</v>
      </c>
      <c r="G354" s="239" t="s">
        <v>462</v>
      </c>
      <c r="H354" s="239" t="s">
        <v>497</v>
      </c>
      <c r="I354" s="93" t="s">
        <v>1213</v>
      </c>
      <c r="J354" s="114">
        <v>43073</v>
      </c>
      <c r="K354" s="114">
        <v>43073</v>
      </c>
      <c r="L354" s="247">
        <v>18461.05</v>
      </c>
      <c r="M354" s="122">
        <v>4433.73</v>
      </c>
      <c r="N354" s="20"/>
      <c r="O354" s="21"/>
      <c r="P354" s="21"/>
      <c r="Q354" s="21"/>
      <c r="R354" s="124"/>
      <c r="S354" s="252"/>
      <c r="T354" t="s">
        <v>811</v>
      </c>
      <c r="U354" s="254"/>
      <c r="V354" s="108"/>
      <c r="W354" s="254"/>
      <c r="X354" s="108"/>
    </row>
    <row r="355" spans="1:24">
      <c r="A355" s="88">
        <f t="shared" si="5"/>
        <v>348</v>
      </c>
      <c r="B355" s="89" t="s">
        <v>825</v>
      </c>
      <c r="C355" s="236" t="s">
        <v>808</v>
      </c>
      <c r="D355" s="239" t="s">
        <v>809</v>
      </c>
      <c r="E355" s="255" t="s">
        <v>808</v>
      </c>
      <c r="F355" s="239" t="s">
        <v>809</v>
      </c>
      <c r="G355" s="239" t="s">
        <v>462</v>
      </c>
      <c r="H355" s="239" t="s">
        <v>497</v>
      </c>
      <c r="I355" s="93" t="s">
        <v>1213</v>
      </c>
      <c r="J355" s="114">
        <v>43073</v>
      </c>
      <c r="K355" s="114">
        <v>43073</v>
      </c>
      <c r="L355" s="247">
        <v>18461.05</v>
      </c>
      <c r="M355" s="122">
        <v>4433.73</v>
      </c>
      <c r="N355" s="20"/>
      <c r="O355" s="21"/>
      <c r="P355" s="21"/>
      <c r="Q355" s="21"/>
      <c r="R355" s="124"/>
      <c r="S355" s="252"/>
      <c r="T355" t="s">
        <v>811</v>
      </c>
      <c r="U355" s="254"/>
      <c r="V355" s="108"/>
      <c r="W355" s="254"/>
      <c r="X355" s="108"/>
    </row>
    <row r="356" spans="1:24">
      <c r="A356" s="88">
        <f t="shared" si="5"/>
        <v>349</v>
      </c>
      <c r="B356" s="89" t="s">
        <v>826</v>
      </c>
      <c r="C356" s="236" t="s">
        <v>827</v>
      </c>
      <c r="D356" s="239" t="s">
        <v>828</v>
      </c>
      <c r="E356" s="255" t="s">
        <v>829</v>
      </c>
      <c r="F356" s="255" t="s">
        <v>831</v>
      </c>
      <c r="G356" s="239" t="s">
        <v>462</v>
      </c>
      <c r="H356" s="239" t="s">
        <v>391</v>
      </c>
      <c r="I356" s="93" t="s">
        <v>1213</v>
      </c>
      <c r="J356" s="114">
        <v>39155</v>
      </c>
      <c r="K356" s="114">
        <v>39155</v>
      </c>
      <c r="L356" s="247">
        <v>0</v>
      </c>
      <c r="M356" s="122">
        <v>0</v>
      </c>
      <c r="N356" s="20"/>
      <c r="O356" s="21"/>
      <c r="P356" s="21"/>
      <c r="Q356" s="21"/>
      <c r="R356" s="124"/>
      <c r="S356" s="252"/>
      <c r="T356" t="s">
        <v>811</v>
      </c>
      <c r="U356" s="254"/>
      <c r="V356" s="108"/>
      <c r="W356" s="254"/>
      <c r="X356" s="108"/>
    </row>
    <row r="357" spans="1:24">
      <c r="A357" s="88">
        <f t="shared" si="5"/>
        <v>350</v>
      </c>
      <c r="B357" s="89" t="s">
        <v>832</v>
      </c>
      <c r="C357" s="236" t="s">
        <v>833</v>
      </c>
      <c r="D357" s="239" t="s">
        <v>828</v>
      </c>
      <c r="E357" s="255" t="s">
        <v>829</v>
      </c>
      <c r="F357" s="255" t="s">
        <v>831</v>
      </c>
      <c r="G357" s="239" t="s">
        <v>462</v>
      </c>
      <c r="H357" s="239" t="s">
        <v>391</v>
      </c>
      <c r="I357" s="93" t="s">
        <v>1213</v>
      </c>
      <c r="J357" s="114">
        <v>39155</v>
      </c>
      <c r="K357" s="114">
        <v>39155</v>
      </c>
      <c r="L357" s="247">
        <v>0</v>
      </c>
      <c r="M357" s="122">
        <v>0</v>
      </c>
      <c r="N357" s="20"/>
      <c r="O357" s="21"/>
      <c r="P357" s="21"/>
      <c r="Q357" s="21"/>
      <c r="R357" s="124"/>
      <c r="S357" s="252"/>
      <c r="T357" t="s">
        <v>811</v>
      </c>
      <c r="U357" s="254"/>
      <c r="V357" s="108"/>
      <c r="W357" s="254"/>
      <c r="X357" s="108"/>
    </row>
    <row r="358" spans="1:24">
      <c r="A358" s="88">
        <f t="shared" si="5"/>
        <v>351</v>
      </c>
      <c r="B358" s="89" t="s">
        <v>834</v>
      </c>
      <c r="C358" s="236" t="s">
        <v>835</v>
      </c>
      <c r="D358" s="239" t="s">
        <v>836</v>
      </c>
      <c r="E358" s="255" t="s">
        <v>829</v>
      </c>
      <c r="F358" s="255" t="s">
        <v>831</v>
      </c>
      <c r="G358" s="239" t="s">
        <v>462</v>
      </c>
      <c r="H358" s="239" t="s">
        <v>391</v>
      </c>
      <c r="I358" s="93" t="s">
        <v>1213</v>
      </c>
      <c r="J358" s="114">
        <v>39155</v>
      </c>
      <c r="K358" s="114">
        <v>39155</v>
      </c>
      <c r="L358" s="247">
        <v>13283.94</v>
      </c>
      <c r="M358" s="122">
        <v>398.52</v>
      </c>
      <c r="N358" s="20"/>
      <c r="O358" s="21"/>
      <c r="P358" s="21"/>
      <c r="Q358" s="21"/>
      <c r="R358" s="124"/>
      <c r="S358" s="252"/>
      <c r="T358" t="s">
        <v>811</v>
      </c>
      <c r="U358" s="254"/>
      <c r="V358" s="108"/>
      <c r="W358" s="254"/>
      <c r="X358" s="108"/>
    </row>
    <row r="359" spans="1:24">
      <c r="A359" s="88">
        <f t="shared" si="5"/>
        <v>352</v>
      </c>
      <c r="B359" s="89" t="s">
        <v>837</v>
      </c>
      <c r="C359" s="236" t="s">
        <v>838</v>
      </c>
      <c r="D359" s="239" t="s">
        <v>836</v>
      </c>
      <c r="E359" s="255" t="s">
        <v>829</v>
      </c>
      <c r="F359" s="255" t="s">
        <v>831</v>
      </c>
      <c r="G359" s="239" t="s">
        <v>462</v>
      </c>
      <c r="H359" s="239" t="s">
        <v>391</v>
      </c>
      <c r="I359" s="93" t="s">
        <v>1213</v>
      </c>
      <c r="J359" s="114">
        <v>39155</v>
      </c>
      <c r="K359" s="114">
        <v>39155</v>
      </c>
      <c r="L359" s="247">
        <v>13283.94</v>
      </c>
      <c r="M359" s="122">
        <v>398.52</v>
      </c>
      <c r="N359" s="20"/>
      <c r="O359" s="21"/>
      <c r="P359" s="21"/>
      <c r="Q359" s="21"/>
      <c r="R359" s="124"/>
      <c r="S359" s="252"/>
      <c r="T359" t="s">
        <v>811</v>
      </c>
      <c r="U359" s="254"/>
      <c r="V359" s="108"/>
      <c r="W359" s="254"/>
      <c r="X359" s="108"/>
    </row>
    <row r="360" spans="1:24">
      <c r="A360" s="88">
        <f t="shared" si="5"/>
        <v>353</v>
      </c>
      <c r="B360" s="89" t="s">
        <v>839</v>
      </c>
      <c r="C360" s="236" t="s">
        <v>840</v>
      </c>
      <c r="D360" s="239" t="s">
        <v>836</v>
      </c>
      <c r="E360" s="255" t="s">
        <v>829</v>
      </c>
      <c r="F360" s="255" t="s">
        <v>831</v>
      </c>
      <c r="G360" s="239" t="s">
        <v>462</v>
      </c>
      <c r="H360" s="239" t="s">
        <v>391</v>
      </c>
      <c r="I360" s="93" t="s">
        <v>1213</v>
      </c>
      <c r="J360" s="114">
        <v>39155</v>
      </c>
      <c r="K360" s="114">
        <v>39155</v>
      </c>
      <c r="L360" s="247">
        <v>13283.94</v>
      </c>
      <c r="M360" s="122">
        <v>398.52</v>
      </c>
      <c r="N360" s="20"/>
      <c r="O360" s="21"/>
      <c r="P360" s="21"/>
      <c r="Q360" s="21"/>
      <c r="R360" s="124"/>
      <c r="S360" s="252"/>
      <c r="T360" t="s">
        <v>811</v>
      </c>
      <c r="U360" s="254"/>
      <c r="V360" s="108"/>
      <c r="W360" s="254"/>
      <c r="X360" s="108"/>
    </row>
    <row r="361" spans="1:24">
      <c r="A361" s="88">
        <f t="shared" si="5"/>
        <v>354</v>
      </c>
      <c r="B361" s="89" t="s">
        <v>841</v>
      </c>
      <c r="C361" s="236" t="s">
        <v>842</v>
      </c>
      <c r="D361" s="239" t="s">
        <v>836</v>
      </c>
      <c r="E361" s="255" t="s">
        <v>829</v>
      </c>
      <c r="F361" s="255" t="s">
        <v>831</v>
      </c>
      <c r="G361" s="239" t="s">
        <v>462</v>
      </c>
      <c r="H361" s="239" t="s">
        <v>391</v>
      </c>
      <c r="I361" s="93" t="s">
        <v>1213</v>
      </c>
      <c r="J361" s="114">
        <v>39155</v>
      </c>
      <c r="K361" s="114">
        <v>39155</v>
      </c>
      <c r="L361" s="247">
        <v>14055.47</v>
      </c>
      <c r="M361" s="122">
        <v>421.66</v>
      </c>
      <c r="N361" s="20"/>
      <c r="O361" s="21"/>
      <c r="P361" s="21"/>
      <c r="Q361" s="21"/>
      <c r="R361" s="124"/>
      <c r="S361" s="252"/>
      <c r="T361" t="s">
        <v>811</v>
      </c>
      <c r="U361" s="254"/>
      <c r="V361" s="108"/>
      <c r="W361" s="254"/>
      <c r="X361" s="108"/>
    </row>
    <row r="362" spans="1:24">
      <c r="A362" s="88">
        <f t="shared" si="5"/>
        <v>355</v>
      </c>
      <c r="B362" s="89" t="s">
        <v>843</v>
      </c>
      <c r="C362" s="236" t="s">
        <v>844</v>
      </c>
      <c r="D362" s="239" t="s">
        <v>845</v>
      </c>
      <c r="E362" s="255" t="s">
        <v>829</v>
      </c>
      <c r="F362" s="255" t="s">
        <v>831</v>
      </c>
      <c r="G362" s="239" t="s">
        <v>462</v>
      </c>
      <c r="H362" s="239" t="s">
        <v>391</v>
      </c>
      <c r="I362" s="93" t="s">
        <v>1213</v>
      </c>
      <c r="J362" s="114">
        <v>39217</v>
      </c>
      <c r="K362" s="114">
        <v>39217</v>
      </c>
      <c r="L362" s="247">
        <v>13842.62</v>
      </c>
      <c r="M362" s="122">
        <v>415.28</v>
      </c>
      <c r="N362" s="20"/>
      <c r="O362" s="21"/>
      <c r="P362" s="21"/>
      <c r="Q362" s="21"/>
      <c r="R362" s="124"/>
      <c r="S362" s="252"/>
      <c r="T362" t="s">
        <v>811</v>
      </c>
      <c r="U362" s="254"/>
      <c r="V362" s="108"/>
      <c r="W362" s="254"/>
      <c r="X362" s="108"/>
    </row>
    <row r="363" spans="1:24">
      <c r="A363" s="88">
        <f t="shared" si="5"/>
        <v>356</v>
      </c>
      <c r="B363" s="89" t="s">
        <v>846</v>
      </c>
      <c r="C363" s="236" t="s">
        <v>847</v>
      </c>
      <c r="D363" s="239" t="s">
        <v>828</v>
      </c>
      <c r="E363" s="255" t="s">
        <v>829</v>
      </c>
      <c r="F363" s="255" t="s">
        <v>831</v>
      </c>
      <c r="G363" s="239" t="s">
        <v>462</v>
      </c>
      <c r="H363" s="239" t="s">
        <v>391</v>
      </c>
      <c r="I363" s="93" t="s">
        <v>1213</v>
      </c>
      <c r="J363" s="114">
        <v>39217</v>
      </c>
      <c r="K363" s="114">
        <v>39217</v>
      </c>
      <c r="L363" s="247">
        <v>0</v>
      </c>
      <c r="M363" s="122">
        <v>0</v>
      </c>
      <c r="N363" s="20"/>
      <c r="O363" s="21"/>
      <c r="P363" s="21"/>
      <c r="Q363" s="21"/>
      <c r="R363" s="124"/>
      <c r="S363" s="252"/>
      <c r="T363" t="s">
        <v>811</v>
      </c>
      <c r="U363" s="254"/>
      <c r="V363" s="108"/>
      <c r="W363" s="254"/>
      <c r="X363" s="108"/>
    </row>
    <row r="364" spans="1:24">
      <c r="A364" s="88">
        <f t="shared" si="5"/>
        <v>357</v>
      </c>
      <c r="B364" s="89" t="s">
        <v>848</v>
      </c>
      <c r="C364" s="236" t="s">
        <v>849</v>
      </c>
      <c r="D364" s="239" t="s">
        <v>845</v>
      </c>
      <c r="E364" s="255" t="s">
        <v>829</v>
      </c>
      <c r="F364" s="255" t="s">
        <v>831</v>
      </c>
      <c r="G364" s="239" t="s">
        <v>462</v>
      </c>
      <c r="H364" s="239" t="s">
        <v>391</v>
      </c>
      <c r="I364" s="93" t="s">
        <v>1213</v>
      </c>
      <c r="J364" s="114">
        <v>39155</v>
      </c>
      <c r="K364" s="114">
        <v>39155</v>
      </c>
      <c r="L364" s="247">
        <v>13478.36</v>
      </c>
      <c r="M364" s="122">
        <v>404.35</v>
      </c>
      <c r="N364" s="20"/>
      <c r="O364" s="21"/>
      <c r="P364" s="21"/>
      <c r="Q364" s="21"/>
      <c r="R364" s="124"/>
      <c r="S364" s="252"/>
      <c r="T364" t="s">
        <v>811</v>
      </c>
      <c r="U364" s="254"/>
      <c r="V364" s="108"/>
      <c r="W364" s="254"/>
      <c r="X364" s="108"/>
    </row>
    <row r="365" spans="1:24">
      <c r="A365" s="88">
        <f t="shared" si="5"/>
        <v>358</v>
      </c>
      <c r="B365" s="89" t="s">
        <v>850</v>
      </c>
      <c r="C365" s="236" t="s">
        <v>851</v>
      </c>
      <c r="D365" s="239" t="s">
        <v>845</v>
      </c>
      <c r="E365" s="255" t="s">
        <v>829</v>
      </c>
      <c r="F365" s="255" t="s">
        <v>831</v>
      </c>
      <c r="G365" s="239" t="s">
        <v>462</v>
      </c>
      <c r="H365" s="239" t="s">
        <v>391</v>
      </c>
      <c r="I365" s="93" t="s">
        <v>1213</v>
      </c>
      <c r="J365" s="114">
        <v>39217</v>
      </c>
      <c r="K365" s="114">
        <v>39217</v>
      </c>
      <c r="L365" s="247">
        <v>13913.03</v>
      </c>
      <c r="M365" s="122">
        <v>417.39</v>
      </c>
      <c r="N365" s="20"/>
      <c r="O365" s="21"/>
      <c r="P365" s="21"/>
      <c r="Q365" s="21"/>
      <c r="R365" s="124"/>
      <c r="S365" s="252"/>
      <c r="T365" t="s">
        <v>811</v>
      </c>
      <c r="U365" s="254"/>
      <c r="V365" s="108"/>
      <c r="W365" s="254"/>
      <c r="X365" s="108"/>
    </row>
    <row r="366" spans="1:24">
      <c r="A366" s="88">
        <f t="shared" si="5"/>
        <v>359</v>
      </c>
      <c r="B366" s="89" t="s">
        <v>852</v>
      </c>
      <c r="C366" s="236" t="s">
        <v>853</v>
      </c>
      <c r="D366" s="239" t="s">
        <v>836</v>
      </c>
      <c r="E366" s="255" t="s">
        <v>829</v>
      </c>
      <c r="F366" s="255" t="s">
        <v>831</v>
      </c>
      <c r="G366" s="239" t="s">
        <v>462</v>
      </c>
      <c r="H366" s="239" t="s">
        <v>391</v>
      </c>
      <c r="I366" s="93" t="s">
        <v>1213</v>
      </c>
      <c r="J366" s="114">
        <v>39155</v>
      </c>
      <c r="K366" s="114">
        <v>39155</v>
      </c>
      <c r="L366" s="247">
        <v>14055.47</v>
      </c>
      <c r="M366" s="122">
        <v>421.66</v>
      </c>
      <c r="N366" s="20"/>
      <c r="O366" s="21"/>
      <c r="P366" s="21"/>
      <c r="Q366" s="21"/>
      <c r="R366" s="124"/>
      <c r="S366" s="252"/>
      <c r="T366" t="s">
        <v>811</v>
      </c>
      <c r="U366" s="254"/>
      <c r="V366" s="108"/>
      <c r="W366" s="254"/>
      <c r="X366" s="108"/>
    </row>
    <row r="367" spans="1:24">
      <c r="A367" s="88">
        <f t="shared" si="5"/>
        <v>360</v>
      </c>
      <c r="B367" s="89" t="s">
        <v>854</v>
      </c>
      <c r="C367" s="236" t="s">
        <v>855</v>
      </c>
      <c r="D367" s="239" t="s">
        <v>845</v>
      </c>
      <c r="E367" s="255" t="s">
        <v>829</v>
      </c>
      <c r="F367" s="255" t="s">
        <v>831</v>
      </c>
      <c r="G367" s="239" t="s">
        <v>462</v>
      </c>
      <c r="H367" s="239" t="s">
        <v>391</v>
      </c>
      <c r="I367" s="93" t="s">
        <v>1213</v>
      </c>
      <c r="J367" s="114">
        <v>39217</v>
      </c>
      <c r="K367" s="114">
        <v>39217</v>
      </c>
      <c r="L367" s="247">
        <v>13959.14</v>
      </c>
      <c r="M367" s="122">
        <v>418.77</v>
      </c>
      <c r="N367" s="20"/>
      <c r="O367" s="21"/>
      <c r="P367" s="21"/>
      <c r="Q367" s="21"/>
      <c r="R367" s="124"/>
      <c r="S367" s="252"/>
      <c r="T367" t="s">
        <v>811</v>
      </c>
      <c r="U367" s="254"/>
      <c r="V367" s="108"/>
      <c r="W367" s="254"/>
      <c r="X367" s="108"/>
    </row>
    <row r="368" spans="1:24">
      <c r="A368" s="88">
        <f t="shared" si="5"/>
        <v>361</v>
      </c>
      <c r="B368" s="89" t="s">
        <v>856</v>
      </c>
      <c r="C368" s="236" t="s">
        <v>857</v>
      </c>
      <c r="D368" s="239" t="s">
        <v>845</v>
      </c>
      <c r="E368" s="255" t="s">
        <v>829</v>
      </c>
      <c r="F368" s="255" t="s">
        <v>831</v>
      </c>
      <c r="G368" s="239" t="s">
        <v>462</v>
      </c>
      <c r="H368" s="239" t="s">
        <v>391</v>
      </c>
      <c r="I368" s="93" t="s">
        <v>1213</v>
      </c>
      <c r="J368" s="114">
        <v>39155</v>
      </c>
      <c r="K368" s="114">
        <v>39155</v>
      </c>
      <c r="L368" s="247">
        <v>13940.41</v>
      </c>
      <c r="M368" s="122">
        <v>418.21</v>
      </c>
      <c r="N368" s="20"/>
      <c r="O368" s="21"/>
      <c r="P368" s="21"/>
      <c r="Q368" s="21"/>
      <c r="R368" s="124"/>
      <c r="S368" s="252"/>
      <c r="T368" t="s">
        <v>811</v>
      </c>
      <c r="U368" s="254"/>
      <c r="V368" s="108"/>
      <c r="W368" s="254"/>
      <c r="X368" s="108"/>
    </row>
    <row r="369" spans="1:24">
      <c r="A369" s="88">
        <f t="shared" si="5"/>
        <v>362</v>
      </c>
      <c r="B369" s="89" t="s">
        <v>858</v>
      </c>
      <c r="C369" s="236" t="s">
        <v>859</v>
      </c>
      <c r="D369" s="239" t="s">
        <v>860</v>
      </c>
      <c r="E369" s="255" t="s">
        <v>829</v>
      </c>
      <c r="F369" s="255" t="s">
        <v>831</v>
      </c>
      <c r="G369" s="239" t="s">
        <v>462</v>
      </c>
      <c r="H369" s="239" t="s">
        <v>391</v>
      </c>
      <c r="I369" s="93" t="s">
        <v>1213</v>
      </c>
      <c r="J369" s="114">
        <v>39156</v>
      </c>
      <c r="K369" s="114">
        <v>39156</v>
      </c>
      <c r="L369" s="247">
        <v>15072.2</v>
      </c>
      <c r="M369" s="122">
        <v>452.17</v>
      </c>
      <c r="N369" s="20"/>
      <c r="O369" s="21"/>
      <c r="P369" s="21"/>
      <c r="Q369" s="21"/>
      <c r="R369" s="124"/>
      <c r="S369" s="252"/>
      <c r="T369" t="s">
        <v>811</v>
      </c>
      <c r="U369" s="254"/>
      <c r="V369" s="108"/>
      <c r="W369" s="254"/>
      <c r="X369" s="108"/>
    </row>
    <row r="370" spans="1:24">
      <c r="A370" s="88">
        <f t="shared" si="5"/>
        <v>363</v>
      </c>
      <c r="B370" s="89" t="s">
        <v>861</v>
      </c>
      <c r="C370" s="236" t="s">
        <v>862</v>
      </c>
      <c r="D370" s="239" t="s">
        <v>863</v>
      </c>
      <c r="E370" s="255" t="s">
        <v>829</v>
      </c>
      <c r="F370" s="255" t="s">
        <v>831</v>
      </c>
      <c r="G370" s="239" t="s">
        <v>462</v>
      </c>
      <c r="H370" s="239" t="s">
        <v>391</v>
      </c>
      <c r="I370" s="93" t="s">
        <v>1213</v>
      </c>
      <c r="J370" s="114">
        <v>39155</v>
      </c>
      <c r="K370" s="114">
        <v>39155</v>
      </c>
      <c r="L370" s="247">
        <v>13994.36</v>
      </c>
      <c r="M370" s="122">
        <v>419.83</v>
      </c>
      <c r="N370" s="20"/>
      <c r="O370" s="21"/>
      <c r="P370" s="21"/>
      <c r="Q370" s="21"/>
      <c r="R370" s="124"/>
      <c r="S370" s="252"/>
      <c r="T370" t="s">
        <v>811</v>
      </c>
      <c r="U370" s="254"/>
      <c r="V370" s="108"/>
      <c r="W370" s="254"/>
      <c r="X370" s="108"/>
    </row>
    <row r="371" spans="1:24">
      <c r="A371" s="88">
        <f t="shared" si="5"/>
        <v>364</v>
      </c>
      <c r="B371" s="89" t="s">
        <v>864</v>
      </c>
      <c r="C371" s="236" t="s">
        <v>865</v>
      </c>
      <c r="D371" s="239" t="s">
        <v>866</v>
      </c>
      <c r="E371" s="255" t="s">
        <v>829</v>
      </c>
      <c r="F371" s="255" t="s">
        <v>831</v>
      </c>
      <c r="G371" s="239" t="s">
        <v>462</v>
      </c>
      <c r="H371" s="239" t="s">
        <v>391</v>
      </c>
      <c r="I371" s="93" t="s">
        <v>1213</v>
      </c>
      <c r="J371" s="114">
        <v>39155</v>
      </c>
      <c r="K371" s="114">
        <v>39155</v>
      </c>
      <c r="L371" s="247">
        <v>14963.13</v>
      </c>
      <c r="M371" s="122">
        <v>448.89</v>
      </c>
      <c r="N371" s="20"/>
      <c r="O371" s="21"/>
      <c r="P371" s="21"/>
      <c r="Q371" s="21"/>
      <c r="R371" s="124"/>
      <c r="S371" s="252"/>
      <c r="T371" t="s">
        <v>811</v>
      </c>
      <c r="U371" s="254"/>
      <c r="V371" s="108"/>
      <c r="W371" s="254"/>
      <c r="X371" s="108"/>
    </row>
    <row r="372" spans="1:24">
      <c r="A372" s="88">
        <f t="shared" si="5"/>
        <v>365</v>
      </c>
      <c r="B372" s="89" t="s">
        <v>867</v>
      </c>
      <c r="C372" s="236" t="s">
        <v>868</v>
      </c>
      <c r="D372" s="239" t="s">
        <v>845</v>
      </c>
      <c r="E372" s="255" t="s">
        <v>829</v>
      </c>
      <c r="F372" s="255" t="s">
        <v>831</v>
      </c>
      <c r="G372" s="239" t="s">
        <v>462</v>
      </c>
      <c r="H372" s="239" t="s">
        <v>391</v>
      </c>
      <c r="I372" s="93" t="s">
        <v>1213</v>
      </c>
      <c r="J372" s="114">
        <v>39217</v>
      </c>
      <c r="K372" s="114">
        <v>39217</v>
      </c>
      <c r="L372" s="247">
        <v>13959.14</v>
      </c>
      <c r="M372" s="122">
        <v>418.77</v>
      </c>
      <c r="N372" s="20"/>
      <c r="O372" s="21"/>
      <c r="P372" s="21"/>
      <c r="Q372" s="21"/>
      <c r="R372" s="124"/>
      <c r="S372" s="252"/>
      <c r="T372" t="s">
        <v>811</v>
      </c>
      <c r="U372" s="254"/>
      <c r="V372" s="108"/>
      <c r="W372" s="254"/>
      <c r="X372" s="108"/>
    </row>
    <row r="373" spans="1:24">
      <c r="A373" s="88">
        <f t="shared" si="5"/>
        <v>366</v>
      </c>
      <c r="B373" s="89" t="s">
        <v>869</v>
      </c>
      <c r="C373" s="236" t="s">
        <v>870</v>
      </c>
      <c r="D373" s="239" t="s">
        <v>866</v>
      </c>
      <c r="E373" s="255" t="s">
        <v>829</v>
      </c>
      <c r="F373" s="255" t="s">
        <v>831</v>
      </c>
      <c r="G373" s="239" t="s">
        <v>462</v>
      </c>
      <c r="H373" s="239" t="s">
        <v>391</v>
      </c>
      <c r="I373" s="93" t="s">
        <v>1213</v>
      </c>
      <c r="J373" s="114">
        <v>39155</v>
      </c>
      <c r="K373" s="114">
        <v>39155</v>
      </c>
      <c r="L373" s="247">
        <v>14953.6</v>
      </c>
      <c r="M373" s="122">
        <v>448.61</v>
      </c>
      <c r="N373" s="20"/>
      <c r="O373" s="21"/>
      <c r="P373" s="21"/>
      <c r="Q373" s="21"/>
      <c r="R373" s="124"/>
      <c r="S373" s="252"/>
      <c r="T373" t="s">
        <v>811</v>
      </c>
      <c r="U373" s="254"/>
      <c r="V373" s="108"/>
      <c r="W373" s="254"/>
      <c r="X373" s="108"/>
    </row>
    <row r="374" spans="1:24">
      <c r="A374" s="88">
        <f t="shared" si="5"/>
        <v>367</v>
      </c>
      <c r="B374" s="89" t="s">
        <v>871</v>
      </c>
      <c r="C374" s="236" t="s">
        <v>872</v>
      </c>
      <c r="D374" s="239" t="s">
        <v>845</v>
      </c>
      <c r="E374" s="255" t="s">
        <v>829</v>
      </c>
      <c r="F374" s="255" t="s">
        <v>831</v>
      </c>
      <c r="G374" s="239" t="s">
        <v>462</v>
      </c>
      <c r="H374" s="239" t="s">
        <v>391</v>
      </c>
      <c r="I374" s="93" t="s">
        <v>1213</v>
      </c>
      <c r="J374" s="114">
        <v>39156</v>
      </c>
      <c r="K374" s="114">
        <v>39156</v>
      </c>
      <c r="L374" s="247">
        <v>13940.68</v>
      </c>
      <c r="M374" s="122">
        <v>418.22</v>
      </c>
      <c r="N374" s="20"/>
      <c r="O374" s="21"/>
      <c r="P374" s="21"/>
      <c r="Q374" s="21"/>
      <c r="R374" s="124"/>
      <c r="S374" s="252"/>
      <c r="T374" t="s">
        <v>811</v>
      </c>
      <c r="U374" s="254"/>
      <c r="V374" s="108"/>
      <c r="W374" s="254"/>
      <c r="X374" s="108"/>
    </row>
    <row r="375" spans="1:24">
      <c r="A375" s="88">
        <f t="shared" si="5"/>
        <v>368</v>
      </c>
      <c r="B375" s="89" t="s">
        <v>873</v>
      </c>
      <c r="C375" s="236" t="s">
        <v>874</v>
      </c>
      <c r="D375" s="239" t="s">
        <v>875</v>
      </c>
      <c r="E375" s="255" t="s">
        <v>829</v>
      </c>
      <c r="F375" s="255" t="s">
        <v>831</v>
      </c>
      <c r="G375" s="239" t="s">
        <v>462</v>
      </c>
      <c r="H375" s="239" t="s">
        <v>391</v>
      </c>
      <c r="I375" s="93" t="s">
        <v>1213</v>
      </c>
      <c r="J375" s="114">
        <v>39151</v>
      </c>
      <c r="K375" s="114">
        <v>39151</v>
      </c>
      <c r="L375" s="247">
        <v>14111.22</v>
      </c>
      <c r="M375" s="122">
        <v>423.34</v>
      </c>
      <c r="N375" s="20"/>
      <c r="O375" s="21"/>
      <c r="P375" s="21"/>
      <c r="Q375" s="21"/>
      <c r="R375" s="124"/>
      <c r="S375" s="252"/>
      <c r="T375" t="s">
        <v>811</v>
      </c>
      <c r="U375" s="254"/>
      <c r="V375" s="108"/>
      <c r="W375" s="254"/>
      <c r="X375" s="108"/>
    </row>
    <row r="376" spans="1:24">
      <c r="A376" s="88">
        <f t="shared" si="5"/>
        <v>369</v>
      </c>
      <c r="B376" s="89" t="s">
        <v>876</v>
      </c>
      <c r="C376" s="236" t="s">
        <v>877</v>
      </c>
      <c r="D376" s="239" t="s">
        <v>878</v>
      </c>
      <c r="E376" s="255" t="s">
        <v>829</v>
      </c>
      <c r="F376" s="255" t="s">
        <v>831</v>
      </c>
      <c r="G376" s="239" t="s">
        <v>462</v>
      </c>
      <c r="H376" s="239" t="s">
        <v>391</v>
      </c>
      <c r="I376" s="93" t="s">
        <v>1213</v>
      </c>
      <c r="J376" s="114">
        <v>39217</v>
      </c>
      <c r="K376" s="114">
        <v>39217</v>
      </c>
      <c r="L376" s="247">
        <v>13912.92</v>
      </c>
      <c r="M376" s="122">
        <v>417.39</v>
      </c>
      <c r="N376" s="20"/>
      <c r="O376" s="21"/>
      <c r="P376" s="21"/>
      <c r="Q376" s="21"/>
      <c r="R376" s="124"/>
      <c r="S376" s="252"/>
      <c r="T376" t="s">
        <v>811</v>
      </c>
      <c r="U376" s="254"/>
      <c r="V376" s="108"/>
      <c r="W376" s="254"/>
      <c r="X376" s="108"/>
    </row>
    <row r="377" spans="1:24">
      <c r="A377" s="88">
        <f t="shared" si="5"/>
        <v>370</v>
      </c>
      <c r="B377" s="89" t="s">
        <v>879</v>
      </c>
      <c r="C377" s="236" t="s">
        <v>880</v>
      </c>
      <c r="D377" s="239" t="s">
        <v>866</v>
      </c>
      <c r="E377" s="255" t="s">
        <v>829</v>
      </c>
      <c r="F377" s="255" t="s">
        <v>831</v>
      </c>
      <c r="G377" s="239" t="s">
        <v>462</v>
      </c>
      <c r="H377" s="239" t="s">
        <v>391</v>
      </c>
      <c r="I377" s="93" t="s">
        <v>1213</v>
      </c>
      <c r="J377" s="114">
        <v>39217</v>
      </c>
      <c r="K377" s="114">
        <v>39217</v>
      </c>
      <c r="L377" s="247">
        <v>14977.48</v>
      </c>
      <c r="M377" s="122">
        <v>449.32</v>
      </c>
      <c r="N377" s="20"/>
      <c r="O377" s="21"/>
      <c r="P377" s="21"/>
      <c r="Q377" s="21"/>
      <c r="R377" s="124"/>
      <c r="S377" s="252"/>
      <c r="T377" t="s">
        <v>811</v>
      </c>
      <c r="U377" s="254"/>
      <c r="V377" s="108"/>
      <c r="W377" s="254"/>
      <c r="X377" s="108"/>
    </row>
    <row r="378" spans="1:24">
      <c r="A378" s="88">
        <f t="shared" si="5"/>
        <v>371</v>
      </c>
      <c r="B378" s="89" t="s">
        <v>881</v>
      </c>
      <c r="C378" s="236" t="s">
        <v>882</v>
      </c>
      <c r="D378" s="239" t="s">
        <v>883</v>
      </c>
      <c r="E378" s="255" t="s">
        <v>829</v>
      </c>
      <c r="F378" s="255" t="s">
        <v>831</v>
      </c>
      <c r="G378" s="239" t="s">
        <v>462</v>
      </c>
      <c r="H378" s="239" t="s">
        <v>391</v>
      </c>
      <c r="I378" s="93" t="s">
        <v>1213</v>
      </c>
      <c r="J378" s="114">
        <v>39217</v>
      </c>
      <c r="K378" s="114">
        <v>39217</v>
      </c>
      <c r="L378" s="247">
        <v>13842.62</v>
      </c>
      <c r="M378" s="122">
        <v>415.28</v>
      </c>
      <c r="N378" s="20"/>
      <c r="O378" s="21"/>
      <c r="P378" s="21"/>
      <c r="Q378" s="21"/>
      <c r="R378" s="124"/>
      <c r="S378" s="252"/>
      <c r="T378" t="s">
        <v>811</v>
      </c>
      <c r="U378" s="254"/>
      <c r="V378" s="108"/>
      <c r="W378" s="254"/>
      <c r="X378" s="108"/>
    </row>
    <row r="379" spans="1:24">
      <c r="A379" s="88">
        <f t="shared" si="5"/>
        <v>372</v>
      </c>
      <c r="B379" s="89" t="s">
        <v>884</v>
      </c>
      <c r="C379" s="236" t="s">
        <v>885</v>
      </c>
      <c r="D379" s="239" t="s">
        <v>886</v>
      </c>
      <c r="E379" s="255" t="s">
        <v>829</v>
      </c>
      <c r="F379" s="255" t="s">
        <v>831</v>
      </c>
      <c r="G379" s="239" t="s">
        <v>462</v>
      </c>
      <c r="H379" s="239" t="s">
        <v>391</v>
      </c>
      <c r="I379" s="93" t="s">
        <v>1213</v>
      </c>
      <c r="J379" s="114">
        <v>39217</v>
      </c>
      <c r="K379" s="114">
        <v>39217</v>
      </c>
      <c r="L379" s="247">
        <v>13842.62</v>
      </c>
      <c r="M379" s="122">
        <v>415.28</v>
      </c>
      <c r="N379" s="20"/>
      <c r="O379" s="21"/>
      <c r="P379" s="21"/>
      <c r="Q379" s="21"/>
      <c r="R379" s="124"/>
      <c r="S379" s="252"/>
      <c r="T379" t="s">
        <v>811</v>
      </c>
      <c r="U379" s="254"/>
      <c r="V379" s="108"/>
      <c r="W379" s="254"/>
      <c r="X379" s="108"/>
    </row>
    <row r="380" spans="1:24">
      <c r="A380" s="88">
        <f t="shared" si="5"/>
        <v>373</v>
      </c>
      <c r="B380" s="89" t="s">
        <v>887</v>
      </c>
      <c r="C380" s="236" t="s">
        <v>888</v>
      </c>
      <c r="D380" s="239" t="s">
        <v>863</v>
      </c>
      <c r="E380" s="255" t="s">
        <v>829</v>
      </c>
      <c r="F380" s="255" t="s">
        <v>831</v>
      </c>
      <c r="G380" s="239" t="s">
        <v>462</v>
      </c>
      <c r="H380" s="239" t="s">
        <v>391</v>
      </c>
      <c r="I380" s="93" t="s">
        <v>1213</v>
      </c>
      <c r="J380" s="114">
        <v>39217</v>
      </c>
      <c r="K380" s="114">
        <v>39217</v>
      </c>
      <c r="L380" s="247">
        <v>13959.14</v>
      </c>
      <c r="M380" s="122">
        <v>418.77</v>
      </c>
      <c r="N380" s="20"/>
      <c r="O380" s="21"/>
      <c r="P380" s="21"/>
      <c r="Q380" s="21"/>
      <c r="R380" s="124"/>
      <c r="S380" s="252"/>
      <c r="T380" t="s">
        <v>811</v>
      </c>
      <c r="U380" s="254"/>
      <c r="V380" s="108"/>
      <c r="W380" s="254"/>
      <c r="X380" s="108"/>
    </row>
    <row r="381" spans="1:24">
      <c r="A381" s="88">
        <f t="shared" si="5"/>
        <v>374</v>
      </c>
      <c r="B381" s="89" t="s">
        <v>889</v>
      </c>
      <c r="C381" s="236" t="s">
        <v>890</v>
      </c>
      <c r="D381" s="239" t="s">
        <v>828</v>
      </c>
      <c r="E381" s="255" t="s">
        <v>829</v>
      </c>
      <c r="F381" s="255" t="s">
        <v>831</v>
      </c>
      <c r="G381" s="239" t="s">
        <v>462</v>
      </c>
      <c r="H381" s="239" t="s">
        <v>391</v>
      </c>
      <c r="I381" s="93" t="s">
        <v>1213</v>
      </c>
      <c r="J381" s="114">
        <v>39217</v>
      </c>
      <c r="K381" s="114">
        <v>39217</v>
      </c>
      <c r="L381" s="247">
        <v>0</v>
      </c>
      <c r="M381" s="122">
        <v>0</v>
      </c>
      <c r="N381" s="20"/>
      <c r="O381" s="21"/>
      <c r="P381" s="21"/>
      <c r="Q381" s="21"/>
      <c r="R381" s="124"/>
      <c r="S381" s="252"/>
      <c r="T381" t="s">
        <v>811</v>
      </c>
      <c r="U381" s="254"/>
      <c r="V381" s="108"/>
      <c r="W381" s="254"/>
      <c r="X381" s="108"/>
    </row>
    <row r="382" spans="1:24">
      <c r="A382" s="88">
        <f t="shared" si="5"/>
        <v>375</v>
      </c>
      <c r="B382" s="89" t="s">
        <v>891</v>
      </c>
      <c r="C382" s="236" t="s">
        <v>892</v>
      </c>
      <c r="D382" s="239" t="s">
        <v>866</v>
      </c>
      <c r="E382" s="255" t="s">
        <v>829</v>
      </c>
      <c r="F382" s="255" t="s">
        <v>831</v>
      </c>
      <c r="G382" s="239" t="s">
        <v>462</v>
      </c>
      <c r="H382" s="239" t="s">
        <v>391</v>
      </c>
      <c r="I382" s="93" t="s">
        <v>1213</v>
      </c>
      <c r="J382" s="114">
        <v>39155</v>
      </c>
      <c r="K382" s="114">
        <v>39155</v>
      </c>
      <c r="L382" s="247">
        <v>14974.01</v>
      </c>
      <c r="M382" s="122">
        <v>449.22</v>
      </c>
      <c r="N382" s="20"/>
      <c r="O382" s="21"/>
      <c r="P382" s="21"/>
      <c r="Q382" s="21"/>
      <c r="R382" s="124"/>
      <c r="S382" s="252"/>
      <c r="T382" t="s">
        <v>811</v>
      </c>
      <c r="U382" s="254"/>
      <c r="V382" s="108"/>
      <c r="W382" s="254"/>
      <c r="X382" s="108"/>
    </row>
    <row r="383" spans="1:24">
      <c r="A383" s="88">
        <f t="shared" si="5"/>
        <v>376</v>
      </c>
      <c r="B383" s="89" t="s">
        <v>893</v>
      </c>
      <c r="C383" s="236" t="s">
        <v>894</v>
      </c>
      <c r="D383" s="239" t="s">
        <v>895</v>
      </c>
      <c r="E383" s="255" t="s">
        <v>829</v>
      </c>
      <c r="F383" s="255" t="s">
        <v>831</v>
      </c>
      <c r="G383" s="239" t="s">
        <v>462</v>
      </c>
      <c r="H383" s="239" t="s">
        <v>391</v>
      </c>
      <c r="I383" s="93" t="s">
        <v>1213</v>
      </c>
      <c r="J383" s="114">
        <v>39155</v>
      </c>
      <c r="K383" s="114">
        <v>39155</v>
      </c>
      <c r="L383" s="247">
        <v>14967.94</v>
      </c>
      <c r="M383" s="122">
        <v>449.04</v>
      </c>
      <c r="N383" s="20"/>
      <c r="O383" s="21"/>
      <c r="P383" s="21"/>
      <c r="Q383" s="21"/>
      <c r="R383" s="124"/>
      <c r="S383" s="252"/>
      <c r="T383" t="s">
        <v>811</v>
      </c>
      <c r="U383" s="254"/>
      <c r="V383" s="108"/>
      <c r="W383" s="254"/>
      <c r="X383" s="108"/>
    </row>
    <row r="384" spans="1:24">
      <c r="A384" s="88">
        <f t="shared" si="5"/>
        <v>377</v>
      </c>
      <c r="B384" s="89" t="s">
        <v>896</v>
      </c>
      <c r="C384" s="236" t="s">
        <v>897</v>
      </c>
      <c r="D384" s="239" t="s">
        <v>875</v>
      </c>
      <c r="E384" s="255" t="s">
        <v>829</v>
      </c>
      <c r="F384" s="255" t="s">
        <v>831</v>
      </c>
      <c r="G384" s="239" t="s">
        <v>462</v>
      </c>
      <c r="H384" s="239" t="s">
        <v>391</v>
      </c>
      <c r="I384" s="93" t="s">
        <v>1213</v>
      </c>
      <c r="J384" s="114">
        <v>39217</v>
      </c>
      <c r="K384" s="114">
        <v>39217</v>
      </c>
      <c r="L384" s="247">
        <v>13912.98</v>
      </c>
      <c r="M384" s="122">
        <v>417.39</v>
      </c>
      <c r="N384" s="20"/>
      <c r="O384" s="21"/>
      <c r="P384" s="21"/>
      <c r="Q384" s="21"/>
      <c r="R384" s="124"/>
      <c r="S384" s="252"/>
      <c r="T384" t="s">
        <v>811</v>
      </c>
      <c r="U384" s="254"/>
      <c r="V384" s="108"/>
      <c r="W384" s="254"/>
      <c r="X384" s="108"/>
    </row>
    <row r="385" spans="1:24">
      <c r="A385" s="88">
        <f t="shared" si="5"/>
        <v>378</v>
      </c>
      <c r="B385" s="89" t="s">
        <v>898</v>
      </c>
      <c r="C385" s="236" t="s">
        <v>899</v>
      </c>
      <c r="D385" s="239" t="s">
        <v>875</v>
      </c>
      <c r="E385" s="255" t="s">
        <v>829</v>
      </c>
      <c r="F385" s="255" t="s">
        <v>831</v>
      </c>
      <c r="G385" s="239" t="s">
        <v>462</v>
      </c>
      <c r="H385" s="239" t="s">
        <v>391</v>
      </c>
      <c r="I385" s="93" t="s">
        <v>1213</v>
      </c>
      <c r="J385" s="114">
        <v>39217</v>
      </c>
      <c r="K385" s="114">
        <v>39217</v>
      </c>
      <c r="L385" s="247">
        <v>13912.98</v>
      </c>
      <c r="M385" s="122">
        <v>417.39</v>
      </c>
      <c r="N385" s="20"/>
      <c r="O385" s="21"/>
      <c r="P385" s="21"/>
      <c r="Q385" s="21"/>
      <c r="R385" s="124"/>
      <c r="S385" s="252"/>
      <c r="T385" t="s">
        <v>811</v>
      </c>
      <c r="U385" s="254"/>
      <c r="V385" s="108"/>
      <c r="W385" s="254"/>
      <c r="X385" s="108"/>
    </row>
    <row r="386" spans="1:24">
      <c r="A386" s="88">
        <f t="shared" si="5"/>
        <v>379</v>
      </c>
      <c r="B386" s="89" t="s">
        <v>900</v>
      </c>
      <c r="C386" s="236" t="s">
        <v>901</v>
      </c>
      <c r="D386" s="239" t="s">
        <v>845</v>
      </c>
      <c r="E386" s="255" t="s">
        <v>829</v>
      </c>
      <c r="F386" s="255" t="s">
        <v>831</v>
      </c>
      <c r="G386" s="239" t="s">
        <v>462</v>
      </c>
      <c r="H386" s="239" t="s">
        <v>391</v>
      </c>
      <c r="I386" s="93" t="s">
        <v>1213</v>
      </c>
      <c r="J386" s="114">
        <v>39217</v>
      </c>
      <c r="K386" s="114">
        <v>39217</v>
      </c>
      <c r="L386" s="247">
        <v>13959.14</v>
      </c>
      <c r="M386" s="122">
        <v>418.77</v>
      </c>
      <c r="N386" s="20"/>
      <c r="O386" s="21"/>
      <c r="P386" s="21"/>
      <c r="Q386" s="21"/>
      <c r="R386" s="124"/>
      <c r="S386" s="252"/>
      <c r="T386" t="s">
        <v>811</v>
      </c>
      <c r="U386" s="254"/>
      <c r="V386" s="108"/>
      <c r="W386" s="254"/>
      <c r="X386" s="108"/>
    </row>
    <row r="387" spans="1:24">
      <c r="A387" s="88">
        <f t="shared" si="5"/>
        <v>380</v>
      </c>
      <c r="B387" s="89" t="s">
        <v>902</v>
      </c>
      <c r="C387" s="236" t="s">
        <v>903</v>
      </c>
      <c r="D387" s="239" t="s">
        <v>866</v>
      </c>
      <c r="E387" s="255" t="s">
        <v>829</v>
      </c>
      <c r="F387" s="255" t="s">
        <v>831</v>
      </c>
      <c r="G387" s="239" t="s">
        <v>462</v>
      </c>
      <c r="H387" s="239" t="s">
        <v>391</v>
      </c>
      <c r="I387" s="93" t="s">
        <v>1213</v>
      </c>
      <c r="J387" s="114">
        <v>39156</v>
      </c>
      <c r="K387" s="114">
        <v>39156</v>
      </c>
      <c r="L387" s="247">
        <v>14957.28</v>
      </c>
      <c r="M387" s="122">
        <v>448.72</v>
      </c>
      <c r="N387" s="20"/>
      <c r="O387" s="21"/>
      <c r="P387" s="21"/>
      <c r="Q387" s="21"/>
      <c r="R387" s="124"/>
      <c r="S387" s="252"/>
      <c r="T387" t="s">
        <v>811</v>
      </c>
      <c r="U387" s="254"/>
      <c r="V387" s="108"/>
      <c r="W387" s="254"/>
      <c r="X387" s="108"/>
    </row>
    <row r="388" spans="1:24">
      <c r="A388" s="88">
        <f t="shared" si="5"/>
        <v>381</v>
      </c>
      <c r="B388" s="89" t="s">
        <v>904</v>
      </c>
      <c r="C388" s="236" t="s">
        <v>905</v>
      </c>
      <c r="D388" s="239" t="s">
        <v>836</v>
      </c>
      <c r="E388" s="255" t="s">
        <v>829</v>
      </c>
      <c r="F388" s="255" t="s">
        <v>831</v>
      </c>
      <c r="G388" s="239" t="s">
        <v>462</v>
      </c>
      <c r="H388" s="239" t="s">
        <v>391</v>
      </c>
      <c r="I388" s="93" t="s">
        <v>1213</v>
      </c>
      <c r="J388" s="114">
        <v>39155</v>
      </c>
      <c r="K388" s="114">
        <v>39155</v>
      </c>
      <c r="L388" s="247">
        <v>14055.47</v>
      </c>
      <c r="M388" s="122">
        <v>421.66</v>
      </c>
      <c r="N388" s="20"/>
      <c r="O388" s="21"/>
      <c r="P388" s="21"/>
      <c r="Q388" s="21"/>
      <c r="R388" s="124"/>
      <c r="S388" s="252"/>
      <c r="T388" t="s">
        <v>811</v>
      </c>
      <c r="U388" s="254"/>
      <c r="V388" s="108"/>
      <c r="W388" s="254"/>
      <c r="X388" s="108"/>
    </row>
    <row r="389" spans="1:24">
      <c r="A389" s="88">
        <f t="shared" si="5"/>
        <v>382</v>
      </c>
      <c r="B389" s="89" t="s">
        <v>906</v>
      </c>
      <c r="C389" s="236" t="s">
        <v>907</v>
      </c>
      <c r="D389" s="239" t="s">
        <v>845</v>
      </c>
      <c r="E389" s="255" t="s">
        <v>829</v>
      </c>
      <c r="F389" s="255" t="s">
        <v>831</v>
      </c>
      <c r="G389" s="239" t="s">
        <v>462</v>
      </c>
      <c r="H389" s="239" t="s">
        <v>391</v>
      </c>
      <c r="I389" s="93" t="s">
        <v>1213</v>
      </c>
      <c r="J389" s="114">
        <v>39217</v>
      </c>
      <c r="K389" s="114">
        <v>39217</v>
      </c>
      <c r="L389" s="247">
        <v>13912.98</v>
      </c>
      <c r="M389" s="122">
        <v>417.39</v>
      </c>
      <c r="N389" s="20"/>
      <c r="O389" s="21"/>
      <c r="P389" s="21"/>
      <c r="Q389" s="21"/>
      <c r="R389" s="124"/>
      <c r="S389" s="252"/>
      <c r="T389" t="s">
        <v>811</v>
      </c>
      <c r="U389" s="254"/>
      <c r="V389" s="108"/>
      <c r="W389" s="254"/>
      <c r="X389" s="108"/>
    </row>
    <row r="390" spans="1:24">
      <c r="A390" s="88">
        <f t="shared" si="5"/>
        <v>383</v>
      </c>
      <c r="B390" s="89" t="s">
        <v>908</v>
      </c>
      <c r="C390" s="236" t="s">
        <v>909</v>
      </c>
      <c r="D390" s="239" t="s">
        <v>845</v>
      </c>
      <c r="E390" s="255" t="s">
        <v>829</v>
      </c>
      <c r="F390" s="255" t="s">
        <v>831</v>
      </c>
      <c r="G390" s="239" t="s">
        <v>462</v>
      </c>
      <c r="H390" s="239" t="s">
        <v>391</v>
      </c>
      <c r="I390" s="93" t="s">
        <v>1213</v>
      </c>
      <c r="J390" s="114">
        <v>39217</v>
      </c>
      <c r="K390" s="114">
        <v>39217</v>
      </c>
      <c r="L390" s="247">
        <v>13912.98</v>
      </c>
      <c r="M390" s="122">
        <v>417.39</v>
      </c>
      <c r="N390" s="20"/>
      <c r="O390" s="21"/>
      <c r="P390" s="21"/>
      <c r="Q390" s="21"/>
      <c r="R390" s="124"/>
      <c r="S390" s="252"/>
      <c r="T390" t="s">
        <v>811</v>
      </c>
      <c r="U390" s="254"/>
      <c r="V390" s="108"/>
      <c r="W390" s="254"/>
      <c r="X390" s="108"/>
    </row>
    <row r="391" spans="1:24">
      <c r="A391" s="88">
        <f t="shared" si="5"/>
        <v>384</v>
      </c>
      <c r="B391" s="89" t="s">
        <v>910</v>
      </c>
      <c r="C391" s="236" t="s">
        <v>911</v>
      </c>
      <c r="D391" s="239" t="s">
        <v>836</v>
      </c>
      <c r="E391" s="255" t="s">
        <v>829</v>
      </c>
      <c r="F391" s="255" t="s">
        <v>831</v>
      </c>
      <c r="G391" s="239" t="s">
        <v>462</v>
      </c>
      <c r="H391" s="239" t="s">
        <v>391</v>
      </c>
      <c r="I391" s="93" t="s">
        <v>1213</v>
      </c>
      <c r="J391" s="114">
        <v>39155</v>
      </c>
      <c r="K391" s="114">
        <v>39155</v>
      </c>
      <c r="L391" s="247">
        <v>14055.45</v>
      </c>
      <c r="M391" s="122">
        <v>421.66</v>
      </c>
      <c r="N391" s="20"/>
      <c r="O391" s="21"/>
      <c r="P391" s="21"/>
      <c r="Q391" s="21"/>
      <c r="R391" s="124"/>
      <c r="S391" s="252"/>
      <c r="T391" t="s">
        <v>811</v>
      </c>
      <c r="U391" s="254"/>
      <c r="V391" s="108"/>
      <c r="W391" s="254"/>
      <c r="X391" s="108"/>
    </row>
    <row r="392" spans="1:24">
      <c r="A392" s="88">
        <f t="shared" si="5"/>
        <v>385</v>
      </c>
      <c r="B392" s="89" t="s">
        <v>912</v>
      </c>
      <c r="C392" s="236" t="s">
        <v>913</v>
      </c>
      <c r="D392" s="239" t="s">
        <v>914</v>
      </c>
      <c r="E392" s="255" t="s">
        <v>829</v>
      </c>
      <c r="F392" s="255" t="s">
        <v>831</v>
      </c>
      <c r="G392" s="239" t="s">
        <v>462</v>
      </c>
      <c r="H392" s="239" t="s">
        <v>391</v>
      </c>
      <c r="I392" s="93" t="s">
        <v>1213</v>
      </c>
      <c r="J392" s="114">
        <v>39217</v>
      </c>
      <c r="K392" s="114">
        <v>39217</v>
      </c>
      <c r="L392" s="247">
        <v>12790.26</v>
      </c>
      <c r="M392" s="122">
        <v>383.71</v>
      </c>
      <c r="N392" s="20"/>
      <c r="O392" s="21"/>
      <c r="P392" s="21"/>
      <c r="Q392" s="21"/>
      <c r="R392" s="124"/>
      <c r="S392" s="252"/>
      <c r="T392" t="s">
        <v>811</v>
      </c>
      <c r="U392" s="254"/>
      <c r="V392" s="108"/>
      <c r="W392" s="254"/>
      <c r="X392" s="108"/>
    </row>
    <row r="393" spans="1:24">
      <c r="A393" s="88">
        <f t="shared" ref="A393:A456" si="6">A392+1</f>
        <v>386</v>
      </c>
      <c r="B393" s="89" t="s">
        <v>915</v>
      </c>
      <c r="C393" s="236" t="s">
        <v>916</v>
      </c>
      <c r="D393" s="239" t="s">
        <v>845</v>
      </c>
      <c r="E393" s="255" t="s">
        <v>829</v>
      </c>
      <c r="F393" s="255" t="s">
        <v>831</v>
      </c>
      <c r="G393" s="239" t="s">
        <v>462</v>
      </c>
      <c r="H393" s="239" t="s">
        <v>391</v>
      </c>
      <c r="I393" s="93" t="s">
        <v>1213</v>
      </c>
      <c r="J393" s="114">
        <v>39155</v>
      </c>
      <c r="K393" s="114">
        <v>39155</v>
      </c>
      <c r="L393" s="247">
        <v>14042.76</v>
      </c>
      <c r="M393" s="122">
        <v>421.28</v>
      </c>
      <c r="N393" s="20"/>
      <c r="O393" s="21"/>
      <c r="P393" s="21"/>
      <c r="Q393" s="21"/>
      <c r="R393" s="124"/>
      <c r="S393" s="252"/>
      <c r="T393" t="s">
        <v>811</v>
      </c>
      <c r="U393" s="254"/>
      <c r="V393" s="108"/>
      <c r="W393" s="254"/>
      <c r="X393" s="108"/>
    </row>
    <row r="394" spans="1:24">
      <c r="A394" s="88">
        <f t="shared" si="6"/>
        <v>387</v>
      </c>
      <c r="B394" s="89" t="s">
        <v>917</v>
      </c>
      <c r="C394" s="236" t="s">
        <v>918</v>
      </c>
      <c r="D394" s="239" t="s">
        <v>919</v>
      </c>
      <c r="E394" s="255" t="s">
        <v>829</v>
      </c>
      <c r="F394" s="255" t="s">
        <v>831</v>
      </c>
      <c r="G394" s="239" t="s">
        <v>921</v>
      </c>
      <c r="H394" s="239" t="s">
        <v>391</v>
      </c>
      <c r="I394" s="93" t="s">
        <v>1213</v>
      </c>
      <c r="J394" s="114">
        <v>35672</v>
      </c>
      <c r="K394" s="114">
        <v>35672</v>
      </c>
      <c r="L394" s="247">
        <v>31500</v>
      </c>
      <c r="M394" s="122">
        <v>945</v>
      </c>
      <c r="N394" s="20"/>
      <c r="O394" s="21"/>
      <c r="P394" s="21"/>
      <c r="Q394" s="21"/>
      <c r="R394" s="124"/>
      <c r="S394" s="252"/>
      <c r="T394" t="s">
        <v>811</v>
      </c>
      <c r="U394" s="254"/>
      <c r="V394" s="108"/>
      <c r="W394" s="254"/>
      <c r="X394" s="108"/>
    </row>
    <row r="395" spans="1:24">
      <c r="A395" s="88">
        <f t="shared" si="6"/>
        <v>388</v>
      </c>
      <c r="B395" s="89" t="s">
        <v>922</v>
      </c>
      <c r="C395" s="236" t="s">
        <v>923</v>
      </c>
      <c r="D395" s="239" t="s">
        <v>924</v>
      </c>
      <c r="E395" s="255" t="s">
        <v>829</v>
      </c>
      <c r="F395" s="255" t="s">
        <v>831</v>
      </c>
      <c r="G395" s="239" t="s">
        <v>925</v>
      </c>
      <c r="H395" s="239" t="s">
        <v>391</v>
      </c>
      <c r="I395" s="93" t="s">
        <v>1223</v>
      </c>
      <c r="J395" s="114">
        <v>37256</v>
      </c>
      <c r="K395" s="114">
        <v>37256</v>
      </c>
      <c r="L395" s="247">
        <v>5600</v>
      </c>
      <c r="M395" s="122">
        <v>168</v>
      </c>
      <c r="N395" s="20"/>
      <c r="O395" s="21"/>
      <c r="P395" s="21"/>
      <c r="Q395" s="21"/>
      <c r="R395" s="124"/>
      <c r="S395" s="252"/>
      <c r="T395" t="s">
        <v>811</v>
      </c>
      <c r="U395" s="254"/>
      <c r="V395" s="108"/>
      <c r="W395" s="254"/>
      <c r="X395" s="108"/>
    </row>
    <row r="396" spans="1:24">
      <c r="A396" s="88">
        <f t="shared" si="6"/>
        <v>389</v>
      </c>
      <c r="B396" s="89" t="s">
        <v>926</v>
      </c>
      <c r="C396" s="236" t="s">
        <v>927</v>
      </c>
      <c r="D396" s="239" t="s">
        <v>928</v>
      </c>
      <c r="E396" s="255" t="s">
        <v>829</v>
      </c>
      <c r="F396" s="255" t="s">
        <v>831</v>
      </c>
      <c r="G396" s="239" t="s">
        <v>925</v>
      </c>
      <c r="H396" s="239" t="s">
        <v>391</v>
      </c>
      <c r="I396" s="93" t="s">
        <v>1213</v>
      </c>
      <c r="J396" s="114">
        <v>37256</v>
      </c>
      <c r="K396" s="114">
        <v>37256</v>
      </c>
      <c r="L396" s="247">
        <v>12000</v>
      </c>
      <c r="M396" s="122">
        <v>360</v>
      </c>
      <c r="N396" s="20"/>
      <c r="O396" s="21"/>
      <c r="P396" s="21"/>
      <c r="Q396" s="21"/>
      <c r="R396" s="124"/>
      <c r="S396" s="252"/>
      <c r="T396" t="s">
        <v>811</v>
      </c>
      <c r="U396" s="254"/>
      <c r="V396" s="108"/>
      <c r="W396" s="254"/>
      <c r="X396" s="108"/>
    </row>
    <row r="397" spans="1:24">
      <c r="A397" s="88">
        <f t="shared" si="6"/>
        <v>390</v>
      </c>
      <c r="B397" s="89" t="s">
        <v>929</v>
      </c>
      <c r="C397" s="236" t="s">
        <v>930</v>
      </c>
      <c r="D397" s="239" t="s">
        <v>931</v>
      </c>
      <c r="E397" s="255" t="s">
        <v>829</v>
      </c>
      <c r="F397" s="255" t="s">
        <v>831</v>
      </c>
      <c r="G397" s="239" t="s">
        <v>925</v>
      </c>
      <c r="H397" s="239" t="s">
        <v>391</v>
      </c>
      <c r="I397" s="93" t="s">
        <v>1213</v>
      </c>
      <c r="J397" s="114">
        <v>37256</v>
      </c>
      <c r="K397" s="114">
        <v>37256</v>
      </c>
      <c r="L397" s="247">
        <v>256000</v>
      </c>
      <c r="M397" s="122">
        <v>7680</v>
      </c>
      <c r="N397" s="20"/>
      <c r="O397" s="21"/>
      <c r="P397" s="21"/>
      <c r="Q397" s="21"/>
      <c r="R397" s="124"/>
      <c r="S397" s="252"/>
      <c r="T397" t="s">
        <v>811</v>
      </c>
      <c r="U397" s="254"/>
      <c r="V397" s="108"/>
      <c r="W397" s="254"/>
      <c r="X397" s="108"/>
    </row>
    <row r="398" spans="1:24">
      <c r="A398" s="88">
        <f t="shared" si="6"/>
        <v>391</v>
      </c>
      <c r="B398" s="89" t="s">
        <v>932</v>
      </c>
      <c r="C398" s="236" t="s">
        <v>933</v>
      </c>
      <c r="D398" s="239" t="s">
        <v>836</v>
      </c>
      <c r="E398" s="255" t="s">
        <v>829</v>
      </c>
      <c r="F398" s="255" t="s">
        <v>831</v>
      </c>
      <c r="G398" s="239" t="s">
        <v>462</v>
      </c>
      <c r="H398" s="239" t="s">
        <v>391</v>
      </c>
      <c r="I398" s="93" t="s">
        <v>1213</v>
      </c>
      <c r="J398" s="114">
        <v>39217</v>
      </c>
      <c r="K398" s="114">
        <v>39217</v>
      </c>
      <c r="L398" s="247">
        <v>14172.79</v>
      </c>
      <c r="M398" s="122">
        <v>425.18</v>
      </c>
      <c r="N398" s="20"/>
      <c r="O398" s="21"/>
      <c r="P398" s="21"/>
      <c r="Q398" s="21"/>
      <c r="R398" s="124"/>
      <c r="S398" s="252"/>
      <c r="T398" t="s">
        <v>811</v>
      </c>
      <c r="U398" s="254"/>
      <c r="V398" s="108"/>
      <c r="W398" s="254"/>
      <c r="X398" s="108"/>
    </row>
    <row r="399" spans="1:24">
      <c r="A399" s="88">
        <f t="shared" si="6"/>
        <v>392</v>
      </c>
      <c r="B399" s="89" t="s">
        <v>934</v>
      </c>
      <c r="C399" s="236" t="s">
        <v>935</v>
      </c>
      <c r="D399" s="239" t="s">
        <v>936</v>
      </c>
      <c r="E399" s="255" t="s">
        <v>829</v>
      </c>
      <c r="F399" s="255" t="s">
        <v>831</v>
      </c>
      <c r="G399" s="239" t="s">
        <v>462</v>
      </c>
      <c r="H399" s="239" t="s">
        <v>391</v>
      </c>
      <c r="I399" s="93" t="s">
        <v>1213</v>
      </c>
      <c r="J399" s="114">
        <v>39155</v>
      </c>
      <c r="K399" s="114">
        <v>39155</v>
      </c>
      <c r="L399" s="247">
        <v>11177.5</v>
      </c>
      <c r="M399" s="122">
        <v>335.33</v>
      </c>
      <c r="N399" s="20"/>
      <c r="O399" s="21"/>
      <c r="P399" s="21"/>
      <c r="Q399" s="21"/>
      <c r="R399" s="124"/>
      <c r="S399" s="252"/>
      <c r="T399" t="s">
        <v>811</v>
      </c>
      <c r="U399" s="254"/>
      <c r="V399" s="108"/>
      <c r="W399" s="254"/>
      <c r="X399" s="108"/>
    </row>
    <row r="400" spans="1:24">
      <c r="A400" s="88">
        <f t="shared" si="6"/>
        <v>393</v>
      </c>
      <c r="B400" s="89" t="s">
        <v>937</v>
      </c>
      <c r="C400" s="236" t="s">
        <v>938</v>
      </c>
      <c r="D400" s="239" t="s">
        <v>914</v>
      </c>
      <c r="E400" s="255" t="s">
        <v>829</v>
      </c>
      <c r="F400" s="255" t="s">
        <v>831</v>
      </c>
      <c r="G400" s="239" t="s">
        <v>462</v>
      </c>
      <c r="H400" s="239" t="s">
        <v>391</v>
      </c>
      <c r="I400" s="93" t="s">
        <v>1213</v>
      </c>
      <c r="J400" s="114">
        <v>39151</v>
      </c>
      <c r="K400" s="114">
        <v>39151</v>
      </c>
      <c r="L400" s="247">
        <v>13092.78</v>
      </c>
      <c r="M400" s="122">
        <v>392.78</v>
      </c>
      <c r="N400" s="20"/>
      <c r="O400" s="21"/>
      <c r="P400" s="21"/>
      <c r="Q400" s="21"/>
      <c r="R400" s="124"/>
      <c r="S400" s="252"/>
      <c r="T400" t="s">
        <v>811</v>
      </c>
      <c r="U400" s="254"/>
      <c r="V400" s="108"/>
      <c r="W400" s="254"/>
      <c r="X400" s="108"/>
    </row>
    <row r="401" spans="1:24">
      <c r="A401" s="88">
        <f t="shared" si="6"/>
        <v>394</v>
      </c>
      <c r="B401" s="89" t="s">
        <v>939</v>
      </c>
      <c r="C401" s="236" t="s">
        <v>940</v>
      </c>
      <c r="D401" s="239" t="s">
        <v>914</v>
      </c>
      <c r="E401" s="255" t="s">
        <v>829</v>
      </c>
      <c r="F401" s="255" t="s">
        <v>831</v>
      </c>
      <c r="G401" s="239" t="s">
        <v>462</v>
      </c>
      <c r="H401" s="239" t="s">
        <v>391</v>
      </c>
      <c r="I401" s="93" t="s">
        <v>1213</v>
      </c>
      <c r="J401" s="114">
        <v>39217</v>
      </c>
      <c r="K401" s="114">
        <v>39217</v>
      </c>
      <c r="L401" s="247">
        <v>12666.67</v>
      </c>
      <c r="M401" s="122">
        <v>380</v>
      </c>
      <c r="N401" s="20"/>
      <c r="O401" s="21"/>
      <c r="P401" s="21"/>
      <c r="Q401" s="21"/>
      <c r="R401" s="124"/>
      <c r="S401" s="252"/>
      <c r="T401" t="s">
        <v>811</v>
      </c>
      <c r="U401" s="254"/>
      <c r="V401" s="108"/>
      <c r="W401" s="254"/>
      <c r="X401" s="108"/>
    </row>
    <row r="402" spans="1:24">
      <c r="A402" s="88">
        <f t="shared" si="6"/>
        <v>395</v>
      </c>
      <c r="B402" s="89" t="s">
        <v>941</v>
      </c>
      <c r="C402" s="236" t="s">
        <v>942</v>
      </c>
      <c r="D402" s="239" t="s">
        <v>914</v>
      </c>
      <c r="E402" s="255" t="s">
        <v>829</v>
      </c>
      <c r="F402" s="255" t="s">
        <v>831</v>
      </c>
      <c r="G402" s="239" t="s">
        <v>462</v>
      </c>
      <c r="H402" s="239" t="s">
        <v>391</v>
      </c>
      <c r="I402" s="93" t="s">
        <v>1213</v>
      </c>
      <c r="J402" s="114">
        <v>39217</v>
      </c>
      <c r="K402" s="114">
        <v>39217</v>
      </c>
      <c r="L402" s="247">
        <v>12666.67</v>
      </c>
      <c r="M402" s="122">
        <v>380</v>
      </c>
      <c r="N402" s="20"/>
      <c r="O402" s="21"/>
      <c r="P402" s="21"/>
      <c r="Q402" s="21"/>
      <c r="R402" s="124"/>
      <c r="S402" s="252"/>
      <c r="T402" t="s">
        <v>811</v>
      </c>
      <c r="U402" s="254"/>
      <c r="V402" s="108"/>
      <c r="W402" s="254"/>
      <c r="X402" s="108"/>
    </row>
    <row r="403" spans="1:24">
      <c r="A403" s="88">
        <f t="shared" si="6"/>
        <v>396</v>
      </c>
      <c r="B403" s="89" t="s">
        <v>943</v>
      </c>
      <c r="C403" s="236" t="s">
        <v>944</v>
      </c>
      <c r="D403" s="239" t="s">
        <v>914</v>
      </c>
      <c r="E403" s="255" t="s">
        <v>829</v>
      </c>
      <c r="F403" s="255" t="s">
        <v>831</v>
      </c>
      <c r="G403" s="239" t="s">
        <v>462</v>
      </c>
      <c r="H403" s="239" t="s">
        <v>391</v>
      </c>
      <c r="I403" s="93" t="s">
        <v>1213</v>
      </c>
      <c r="J403" s="114">
        <v>39217</v>
      </c>
      <c r="K403" s="114">
        <v>39217</v>
      </c>
      <c r="L403" s="247">
        <v>12666.66</v>
      </c>
      <c r="M403" s="122">
        <v>380</v>
      </c>
      <c r="N403" s="20"/>
      <c r="O403" s="21"/>
      <c r="P403" s="21"/>
      <c r="Q403" s="21"/>
      <c r="R403" s="124"/>
      <c r="S403" s="252"/>
      <c r="T403" t="s">
        <v>811</v>
      </c>
      <c r="U403" s="254"/>
      <c r="V403" s="108"/>
      <c r="W403" s="254"/>
      <c r="X403" s="108"/>
    </row>
    <row r="404" spans="1:24">
      <c r="A404" s="88">
        <f t="shared" si="6"/>
        <v>397</v>
      </c>
      <c r="B404" s="89" t="s">
        <v>945</v>
      </c>
      <c r="C404" s="236" t="s">
        <v>946</v>
      </c>
      <c r="D404" s="239" t="s">
        <v>914</v>
      </c>
      <c r="E404" s="255" t="s">
        <v>829</v>
      </c>
      <c r="F404" s="255" t="s">
        <v>831</v>
      </c>
      <c r="G404" s="239" t="s">
        <v>462</v>
      </c>
      <c r="H404" s="239" t="s">
        <v>391</v>
      </c>
      <c r="I404" s="93" t="s">
        <v>1213</v>
      </c>
      <c r="J404" s="114">
        <v>39217</v>
      </c>
      <c r="K404" s="114">
        <v>39217</v>
      </c>
      <c r="L404" s="247">
        <v>12634</v>
      </c>
      <c r="M404" s="122">
        <v>379.02</v>
      </c>
      <c r="N404" s="20"/>
      <c r="O404" s="21"/>
      <c r="P404" s="21"/>
      <c r="Q404" s="21"/>
      <c r="R404" s="124"/>
      <c r="S404" s="252"/>
      <c r="T404" t="s">
        <v>811</v>
      </c>
      <c r="U404" s="254"/>
      <c r="V404" s="108"/>
      <c r="W404" s="254"/>
      <c r="X404" s="108"/>
    </row>
    <row r="405" spans="1:24">
      <c r="A405" s="88">
        <f t="shared" si="6"/>
        <v>398</v>
      </c>
      <c r="B405" s="89" t="s">
        <v>947</v>
      </c>
      <c r="C405" s="236" t="s">
        <v>948</v>
      </c>
      <c r="D405" s="239" t="s">
        <v>914</v>
      </c>
      <c r="E405" s="255" t="s">
        <v>829</v>
      </c>
      <c r="F405" s="255" t="s">
        <v>831</v>
      </c>
      <c r="G405" s="239" t="s">
        <v>462</v>
      </c>
      <c r="H405" s="239" t="s">
        <v>391</v>
      </c>
      <c r="I405" s="93" t="s">
        <v>1213</v>
      </c>
      <c r="J405" s="114">
        <v>39217</v>
      </c>
      <c r="K405" s="114">
        <v>39217</v>
      </c>
      <c r="L405" s="247">
        <v>12634</v>
      </c>
      <c r="M405" s="122">
        <v>379.02</v>
      </c>
      <c r="N405" s="20"/>
      <c r="O405" s="21"/>
      <c r="P405" s="21"/>
      <c r="Q405" s="21"/>
      <c r="R405" s="124"/>
      <c r="S405" s="252"/>
      <c r="T405" t="s">
        <v>811</v>
      </c>
      <c r="U405" s="254"/>
      <c r="V405" s="108"/>
      <c r="W405" s="254"/>
      <c r="X405" s="108"/>
    </row>
    <row r="406" spans="1:24">
      <c r="A406" s="88">
        <f t="shared" si="6"/>
        <v>399</v>
      </c>
      <c r="B406" s="89" t="s">
        <v>949</v>
      </c>
      <c r="C406" s="236" t="s">
        <v>950</v>
      </c>
      <c r="D406" s="239" t="s">
        <v>914</v>
      </c>
      <c r="E406" s="255" t="s">
        <v>829</v>
      </c>
      <c r="F406" s="255" t="s">
        <v>831</v>
      </c>
      <c r="G406" s="239" t="s">
        <v>462</v>
      </c>
      <c r="H406" s="239" t="s">
        <v>391</v>
      </c>
      <c r="I406" s="93" t="s">
        <v>1213</v>
      </c>
      <c r="J406" s="114">
        <v>39217</v>
      </c>
      <c r="K406" s="114">
        <v>39217</v>
      </c>
      <c r="L406" s="247">
        <v>12457.5</v>
      </c>
      <c r="M406" s="122">
        <v>373.73</v>
      </c>
      <c r="N406" s="20"/>
      <c r="O406" s="21"/>
      <c r="P406" s="21"/>
      <c r="Q406" s="21"/>
      <c r="R406" s="124"/>
      <c r="S406" s="252"/>
      <c r="T406" t="s">
        <v>811</v>
      </c>
      <c r="U406" s="254"/>
      <c r="V406" s="108"/>
      <c r="W406" s="254"/>
      <c r="X406" s="108"/>
    </row>
    <row r="407" spans="1:24">
      <c r="A407" s="88">
        <f t="shared" si="6"/>
        <v>400</v>
      </c>
      <c r="B407" s="89" t="s">
        <v>951</v>
      </c>
      <c r="C407" s="236" t="s">
        <v>952</v>
      </c>
      <c r="D407" s="239" t="s">
        <v>914</v>
      </c>
      <c r="E407" s="255" t="s">
        <v>829</v>
      </c>
      <c r="F407" s="255" t="s">
        <v>831</v>
      </c>
      <c r="G407" s="239" t="s">
        <v>462</v>
      </c>
      <c r="H407" s="239" t="s">
        <v>391</v>
      </c>
      <c r="I407" s="93" t="s">
        <v>1213</v>
      </c>
      <c r="J407" s="114">
        <v>39217</v>
      </c>
      <c r="K407" s="114">
        <v>39217</v>
      </c>
      <c r="L407" s="247">
        <v>12457.5</v>
      </c>
      <c r="M407" s="122">
        <v>373.73</v>
      </c>
      <c r="N407" s="20"/>
      <c r="O407" s="21"/>
      <c r="P407" s="21"/>
      <c r="Q407" s="21"/>
      <c r="R407" s="124"/>
      <c r="S407" s="252"/>
      <c r="T407" t="s">
        <v>811</v>
      </c>
      <c r="U407" s="254"/>
      <c r="V407" s="108"/>
      <c r="W407" s="254"/>
      <c r="X407" s="108"/>
    </row>
    <row r="408" spans="1:24">
      <c r="A408" s="88">
        <f t="shared" si="6"/>
        <v>401</v>
      </c>
      <c r="B408" s="89" t="s">
        <v>953</v>
      </c>
      <c r="C408" s="236" t="s">
        <v>954</v>
      </c>
      <c r="D408" s="239" t="s">
        <v>914</v>
      </c>
      <c r="E408" s="255" t="s">
        <v>829</v>
      </c>
      <c r="F408" s="255" t="s">
        <v>831</v>
      </c>
      <c r="G408" s="239" t="s">
        <v>462</v>
      </c>
      <c r="H408" s="239" t="s">
        <v>391</v>
      </c>
      <c r="I408" s="93" t="s">
        <v>1213</v>
      </c>
      <c r="J408" s="114">
        <v>39156</v>
      </c>
      <c r="K408" s="114">
        <v>39156</v>
      </c>
      <c r="L408" s="247">
        <v>12600</v>
      </c>
      <c r="M408" s="122">
        <v>378</v>
      </c>
      <c r="N408" s="20"/>
      <c r="O408" s="21"/>
      <c r="P408" s="21"/>
      <c r="Q408" s="21"/>
      <c r="R408" s="124"/>
      <c r="S408" s="252"/>
      <c r="T408" t="s">
        <v>811</v>
      </c>
      <c r="U408" s="254"/>
      <c r="V408" s="108"/>
      <c r="W408" s="254"/>
      <c r="X408" s="108"/>
    </row>
    <row r="409" spans="1:24">
      <c r="A409" s="88">
        <f t="shared" si="6"/>
        <v>402</v>
      </c>
      <c r="B409" s="89" t="s">
        <v>955</v>
      </c>
      <c r="C409" s="236" t="s">
        <v>956</v>
      </c>
      <c r="D409" s="239" t="s">
        <v>914</v>
      </c>
      <c r="E409" s="255" t="s">
        <v>829</v>
      </c>
      <c r="F409" s="255" t="s">
        <v>831</v>
      </c>
      <c r="G409" s="239" t="s">
        <v>462</v>
      </c>
      <c r="H409" s="239" t="s">
        <v>391</v>
      </c>
      <c r="I409" s="93" t="s">
        <v>1213</v>
      </c>
      <c r="J409" s="114">
        <v>39156</v>
      </c>
      <c r="K409" s="114">
        <v>39156</v>
      </c>
      <c r="L409" s="247">
        <v>12600</v>
      </c>
      <c r="M409" s="122">
        <v>378</v>
      </c>
      <c r="N409" s="20"/>
      <c r="O409" s="21"/>
      <c r="P409" s="21"/>
      <c r="Q409" s="21"/>
      <c r="R409" s="124"/>
      <c r="S409" s="252"/>
      <c r="T409" t="s">
        <v>811</v>
      </c>
      <c r="U409" s="254"/>
      <c r="V409" s="108"/>
      <c r="W409" s="254"/>
      <c r="X409" s="108"/>
    </row>
    <row r="410" spans="1:24">
      <c r="A410" s="88">
        <f t="shared" si="6"/>
        <v>403</v>
      </c>
      <c r="B410" s="89" t="s">
        <v>957</v>
      </c>
      <c r="C410" s="236" t="s">
        <v>958</v>
      </c>
      <c r="D410" s="239" t="s">
        <v>959</v>
      </c>
      <c r="E410" s="255" t="s">
        <v>829</v>
      </c>
      <c r="F410" s="255" t="s">
        <v>831</v>
      </c>
      <c r="G410" s="239" t="s">
        <v>462</v>
      </c>
      <c r="H410" s="239" t="s">
        <v>391</v>
      </c>
      <c r="I410" s="93" t="s">
        <v>1213</v>
      </c>
      <c r="J410" s="114">
        <v>39155</v>
      </c>
      <c r="K410" s="114">
        <v>39155</v>
      </c>
      <c r="L410" s="247">
        <v>10741.43</v>
      </c>
      <c r="M410" s="122">
        <v>322.24</v>
      </c>
      <c r="N410" s="20"/>
      <c r="O410" s="21"/>
      <c r="P410" s="21"/>
      <c r="Q410" s="21"/>
      <c r="R410" s="124"/>
      <c r="S410" s="252"/>
      <c r="T410" t="s">
        <v>811</v>
      </c>
      <c r="U410" s="254"/>
      <c r="V410" s="108"/>
      <c r="W410" s="254"/>
      <c r="X410" s="108"/>
    </row>
    <row r="411" spans="1:24">
      <c r="A411" s="88">
        <f t="shared" si="6"/>
        <v>404</v>
      </c>
      <c r="B411" s="89" t="s">
        <v>960</v>
      </c>
      <c r="C411" s="236" t="s">
        <v>961</v>
      </c>
      <c r="D411" s="239" t="s">
        <v>936</v>
      </c>
      <c r="E411" s="255" t="s">
        <v>829</v>
      </c>
      <c r="F411" s="255" t="s">
        <v>831</v>
      </c>
      <c r="G411" s="239" t="s">
        <v>462</v>
      </c>
      <c r="H411" s="239" t="s">
        <v>391</v>
      </c>
      <c r="I411" s="93" t="s">
        <v>1213</v>
      </c>
      <c r="J411" s="114">
        <v>39156</v>
      </c>
      <c r="K411" s="114">
        <v>39156</v>
      </c>
      <c r="L411" s="247">
        <v>12126.55</v>
      </c>
      <c r="M411" s="122">
        <v>363.8</v>
      </c>
      <c r="N411" s="20"/>
      <c r="O411" s="21"/>
      <c r="P411" s="21"/>
      <c r="Q411" s="21"/>
      <c r="R411" s="124"/>
      <c r="S411" s="252"/>
      <c r="T411" t="s">
        <v>811</v>
      </c>
      <c r="U411" s="254"/>
      <c r="V411" s="108"/>
      <c r="W411" s="254"/>
      <c r="X411" s="108"/>
    </row>
    <row r="412" spans="1:24">
      <c r="A412" s="88">
        <f t="shared" si="6"/>
        <v>405</v>
      </c>
      <c r="B412" s="89" t="s">
        <v>962</v>
      </c>
      <c r="C412" s="236" t="s">
        <v>963</v>
      </c>
      <c r="D412" s="239" t="s">
        <v>964</v>
      </c>
      <c r="E412" s="255" t="s">
        <v>829</v>
      </c>
      <c r="F412" s="255" t="s">
        <v>831</v>
      </c>
      <c r="G412" s="239" t="s">
        <v>462</v>
      </c>
      <c r="H412" s="239" t="s">
        <v>391</v>
      </c>
      <c r="I412" s="93" t="s">
        <v>1213</v>
      </c>
      <c r="J412" s="114">
        <v>39156</v>
      </c>
      <c r="K412" s="114">
        <v>39156</v>
      </c>
      <c r="L412" s="247">
        <v>10541.7</v>
      </c>
      <c r="M412" s="122">
        <v>316.25</v>
      </c>
      <c r="N412" s="20"/>
      <c r="O412" s="21"/>
      <c r="P412" s="21"/>
      <c r="Q412" s="21"/>
      <c r="R412" s="124"/>
      <c r="S412" s="252"/>
      <c r="T412" t="s">
        <v>811</v>
      </c>
      <c r="U412" s="254"/>
      <c r="V412" s="108"/>
      <c r="W412" s="254"/>
      <c r="X412" s="108"/>
    </row>
    <row r="413" spans="1:24">
      <c r="A413" s="88">
        <f t="shared" si="6"/>
        <v>406</v>
      </c>
      <c r="B413" s="89" t="s">
        <v>965</v>
      </c>
      <c r="C413" s="236" t="s">
        <v>966</v>
      </c>
      <c r="D413" s="239" t="s">
        <v>936</v>
      </c>
      <c r="E413" s="255" t="s">
        <v>829</v>
      </c>
      <c r="F413" s="255" t="s">
        <v>831</v>
      </c>
      <c r="G413" s="239" t="s">
        <v>462</v>
      </c>
      <c r="H413" s="239" t="s">
        <v>391</v>
      </c>
      <c r="I413" s="93" t="s">
        <v>1213</v>
      </c>
      <c r="J413" s="114">
        <v>39156</v>
      </c>
      <c r="K413" s="114">
        <v>39156</v>
      </c>
      <c r="L413" s="247">
        <v>10541.7</v>
      </c>
      <c r="M413" s="122">
        <v>316.25</v>
      </c>
      <c r="N413" s="20"/>
      <c r="O413" s="21"/>
      <c r="P413" s="21"/>
      <c r="Q413" s="21"/>
      <c r="R413" s="124"/>
      <c r="S413" s="252"/>
      <c r="T413" t="s">
        <v>811</v>
      </c>
      <c r="U413" s="254"/>
      <c r="V413" s="108"/>
      <c r="W413" s="254"/>
      <c r="X413" s="108"/>
    </row>
    <row r="414" spans="1:24">
      <c r="A414" s="88">
        <f t="shared" si="6"/>
        <v>407</v>
      </c>
      <c r="B414" s="89" t="s">
        <v>967</v>
      </c>
      <c r="C414" s="236" t="s">
        <v>968</v>
      </c>
      <c r="D414" s="239" t="s">
        <v>836</v>
      </c>
      <c r="E414" s="255" t="s">
        <v>829</v>
      </c>
      <c r="F414" s="255" t="s">
        <v>831</v>
      </c>
      <c r="G414" s="239" t="s">
        <v>462</v>
      </c>
      <c r="H414" s="239" t="s">
        <v>391</v>
      </c>
      <c r="I414" s="93" t="s">
        <v>1213</v>
      </c>
      <c r="J414" s="114">
        <v>39156</v>
      </c>
      <c r="K414" s="114">
        <v>39156</v>
      </c>
      <c r="L414" s="247">
        <v>10873.2</v>
      </c>
      <c r="M414" s="122">
        <v>326.2</v>
      </c>
      <c r="N414" s="20"/>
      <c r="O414" s="21"/>
      <c r="P414" s="21"/>
      <c r="Q414" s="21"/>
      <c r="R414" s="124"/>
      <c r="S414" s="252"/>
      <c r="T414" t="s">
        <v>811</v>
      </c>
      <c r="U414" s="254"/>
      <c r="V414" s="108"/>
      <c r="W414" s="254"/>
      <c r="X414" s="108"/>
    </row>
    <row r="415" spans="1:24">
      <c r="A415" s="88">
        <f t="shared" si="6"/>
        <v>408</v>
      </c>
      <c r="B415" s="89" t="s">
        <v>969</v>
      </c>
      <c r="C415" s="236" t="s">
        <v>970</v>
      </c>
      <c r="D415" s="239" t="s">
        <v>836</v>
      </c>
      <c r="E415" s="255" t="s">
        <v>829</v>
      </c>
      <c r="F415" s="255" t="s">
        <v>831</v>
      </c>
      <c r="G415" s="239" t="s">
        <v>462</v>
      </c>
      <c r="H415" s="239" t="s">
        <v>391</v>
      </c>
      <c r="I415" s="93" t="s">
        <v>1213</v>
      </c>
      <c r="J415" s="114">
        <v>39155</v>
      </c>
      <c r="K415" s="114">
        <v>39155</v>
      </c>
      <c r="L415" s="247">
        <v>13283.94</v>
      </c>
      <c r="M415" s="122">
        <v>398.52</v>
      </c>
      <c r="N415" s="20"/>
      <c r="O415" s="21"/>
      <c r="P415" s="21"/>
      <c r="Q415" s="21"/>
      <c r="R415" s="124"/>
      <c r="S415" s="252"/>
      <c r="T415" t="s">
        <v>811</v>
      </c>
      <c r="U415" s="254"/>
      <c r="V415" s="108"/>
      <c r="W415" s="254"/>
      <c r="X415" s="108"/>
    </row>
    <row r="416" spans="1:24">
      <c r="A416" s="88">
        <f t="shared" si="6"/>
        <v>409</v>
      </c>
      <c r="B416" s="89" t="s">
        <v>971</v>
      </c>
      <c r="C416" s="236" t="s">
        <v>972</v>
      </c>
      <c r="D416" s="239" t="s">
        <v>845</v>
      </c>
      <c r="E416" s="255" t="s">
        <v>829</v>
      </c>
      <c r="F416" s="255" t="s">
        <v>831</v>
      </c>
      <c r="G416" s="239" t="s">
        <v>462</v>
      </c>
      <c r="H416" s="239" t="s">
        <v>391</v>
      </c>
      <c r="I416" s="93" t="s">
        <v>1213</v>
      </c>
      <c r="J416" s="114">
        <v>39155</v>
      </c>
      <c r="K416" s="114">
        <v>39155</v>
      </c>
      <c r="L416" s="247">
        <v>13283.94</v>
      </c>
      <c r="M416" s="122">
        <v>398.52</v>
      </c>
      <c r="N416" s="20"/>
      <c r="O416" s="21"/>
      <c r="P416" s="21"/>
      <c r="Q416" s="21"/>
      <c r="R416" s="124"/>
      <c r="S416" s="252"/>
      <c r="T416" t="s">
        <v>811</v>
      </c>
      <c r="U416" s="254"/>
      <c r="V416" s="108"/>
      <c r="W416" s="254"/>
      <c r="X416" s="108"/>
    </row>
    <row r="417" spans="1:24">
      <c r="A417" s="88">
        <f t="shared" si="6"/>
        <v>410</v>
      </c>
      <c r="B417" s="89" t="s">
        <v>973</v>
      </c>
      <c r="C417" s="236" t="s">
        <v>974</v>
      </c>
      <c r="D417" s="239" t="s">
        <v>845</v>
      </c>
      <c r="E417" s="255" t="s">
        <v>829</v>
      </c>
      <c r="F417" s="255" t="s">
        <v>831</v>
      </c>
      <c r="G417" s="239" t="s">
        <v>462</v>
      </c>
      <c r="H417" s="239" t="s">
        <v>391</v>
      </c>
      <c r="I417" s="93" t="s">
        <v>1213</v>
      </c>
      <c r="J417" s="114">
        <v>39155</v>
      </c>
      <c r="K417" s="114">
        <v>39155</v>
      </c>
      <c r="L417" s="247">
        <v>13283.93</v>
      </c>
      <c r="M417" s="122">
        <v>398.52</v>
      </c>
      <c r="N417" s="20"/>
      <c r="O417" s="21"/>
      <c r="P417" s="21"/>
      <c r="Q417" s="21"/>
      <c r="R417" s="124"/>
      <c r="S417" s="252"/>
      <c r="T417" t="s">
        <v>811</v>
      </c>
      <c r="U417" s="254"/>
      <c r="V417" s="108"/>
      <c r="W417" s="254"/>
      <c r="X417" s="108"/>
    </row>
    <row r="418" spans="1:24">
      <c r="A418" s="88">
        <f t="shared" si="6"/>
        <v>411</v>
      </c>
      <c r="B418" s="89" t="s">
        <v>975</v>
      </c>
      <c r="C418" s="236" t="s">
        <v>976</v>
      </c>
      <c r="D418" s="239" t="s">
        <v>845</v>
      </c>
      <c r="E418" s="255" t="s">
        <v>829</v>
      </c>
      <c r="F418" s="255" t="s">
        <v>831</v>
      </c>
      <c r="G418" s="239" t="s">
        <v>462</v>
      </c>
      <c r="H418" s="239" t="s">
        <v>391</v>
      </c>
      <c r="I418" s="93" t="s">
        <v>1213</v>
      </c>
      <c r="J418" s="114">
        <v>39156</v>
      </c>
      <c r="K418" s="114">
        <v>39156</v>
      </c>
      <c r="L418" s="247">
        <v>13392.6</v>
      </c>
      <c r="M418" s="122">
        <v>401.78</v>
      </c>
      <c r="N418" s="20"/>
      <c r="O418" s="21"/>
      <c r="P418" s="21"/>
      <c r="Q418" s="21"/>
      <c r="R418" s="124"/>
      <c r="S418" s="252"/>
      <c r="T418" t="s">
        <v>811</v>
      </c>
      <c r="U418" s="254"/>
      <c r="V418" s="108"/>
      <c r="W418" s="254"/>
      <c r="X418" s="108"/>
    </row>
    <row r="419" spans="1:24">
      <c r="A419" s="88">
        <f t="shared" si="6"/>
        <v>412</v>
      </c>
      <c r="B419" s="89" t="s">
        <v>977</v>
      </c>
      <c r="C419" s="236" t="s">
        <v>978</v>
      </c>
      <c r="D419" s="239" t="s">
        <v>845</v>
      </c>
      <c r="E419" s="255" t="s">
        <v>829</v>
      </c>
      <c r="F419" s="255" t="s">
        <v>831</v>
      </c>
      <c r="G419" s="239" t="s">
        <v>462</v>
      </c>
      <c r="H419" s="239" t="s">
        <v>391</v>
      </c>
      <c r="I419" s="93" t="s">
        <v>1213</v>
      </c>
      <c r="J419" s="114">
        <v>39156</v>
      </c>
      <c r="K419" s="114">
        <v>39156</v>
      </c>
      <c r="L419" s="247">
        <v>13392.6</v>
      </c>
      <c r="M419" s="122">
        <v>401.78</v>
      </c>
      <c r="N419" s="20"/>
      <c r="O419" s="21"/>
      <c r="P419" s="21"/>
      <c r="Q419" s="21"/>
      <c r="R419" s="124"/>
      <c r="S419" s="252"/>
      <c r="T419" t="s">
        <v>811</v>
      </c>
      <c r="U419" s="254"/>
      <c r="V419" s="108"/>
      <c r="W419" s="254"/>
      <c r="X419" s="108"/>
    </row>
    <row r="420" spans="1:24">
      <c r="A420" s="88">
        <f t="shared" si="6"/>
        <v>413</v>
      </c>
      <c r="B420" s="89" t="s">
        <v>979</v>
      </c>
      <c r="C420" s="236" t="s">
        <v>980</v>
      </c>
      <c r="D420" s="239" t="s">
        <v>981</v>
      </c>
      <c r="E420" s="255" t="s">
        <v>829</v>
      </c>
      <c r="F420" s="255" t="s">
        <v>831</v>
      </c>
      <c r="G420" s="239" t="s">
        <v>462</v>
      </c>
      <c r="H420" s="239" t="s">
        <v>391</v>
      </c>
      <c r="I420" s="93" t="s">
        <v>1213</v>
      </c>
      <c r="J420" s="114">
        <v>39156</v>
      </c>
      <c r="K420" s="114">
        <v>39156</v>
      </c>
      <c r="L420" s="247">
        <v>11624.6</v>
      </c>
      <c r="M420" s="122">
        <v>348.74</v>
      </c>
      <c r="N420" s="20"/>
      <c r="O420" s="21"/>
      <c r="P420" s="21"/>
      <c r="Q420" s="21"/>
      <c r="R420" s="124"/>
      <c r="S420" s="252"/>
      <c r="T420" t="s">
        <v>811</v>
      </c>
      <c r="U420" s="254"/>
      <c r="V420" s="108"/>
      <c r="W420" s="254"/>
      <c r="X420" s="108"/>
    </row>
    <row r="421" spans="1:24">
      <c r="A421" s="88">
        <f t="shared" si="6"/>
        <v>414</v>
      </c>
      <c r="B421" s="89" t="s">
        <v>982</v>
      </c>
      <c r="C421" s="236" t="s">
        <v>983</v>
      </c>
      <c r="D421" s="239" t="s">
        <v>981</v>
      </c>
      <c r="E421" s="255" t="s">
        <v>829</v>
      </c>
      <c r="F421" s="255" t="s">
        <v>831</v>
      </c>
      <c r="G421" s="239" t="s">
        <v>462</v>
      </c>
      <c r="H421" s="239" t="s">
        <v>391</v>
      </c>
      <c r="I421" s="93" t="s">
        <v>1213</v>
      </c>
      <c r="J421" s="114">
        <v>39156</v>
      </c>
      <c r="K421" s="114">
        <v>39156</v>
      </c>
      <c r="L421" s="247">
        <v>11624.6</v>
      </c>
      <c r="M421" s="122">
        <v>348.74</v>
      </c>
      <c r="N421" s="20"/>
      <c r="O421" s="21"/>
      <c r="P421" s="21"/>
      <c r="Q421" s="21"/>
      <c r="R421" s="124"/>
      <c r="S421" s="252"/>
      <c r="T421" t="s">
        <v>811</v>
      </c>
      <c r="U421" s="254"/>
      <c r="V421" s="108"/>
      <c r="W421" s="254"/>
      <c r="X421" s="108"/>
    </row>
    <row r="422" spans="1:24">
      <c r="A422" s="88">
        <f t="shared" si="6"/>
        <v>415</v>
      </c>
      <c r="B422" s="89" t="s">
        <v>984</v>
      </c>
      <c r="C422" s="236" t="s">
        <v>985</v>
      </c>
      <c r="D422" s="239" t="s">
        <v>936</v>
      </c>
      <c r="E422" s="255" t="s">
        <v>829</v>
      </c>
      <c r="F422" s="255" t="s">
        <v>831</v>
      </c>
      <c r="G422" s="239" t="s">
        <v>462</v>
      </c>
      <c r="H422" s="239" t="s">
        <v>391</v>
      </c>
      <c r="I422" s="93" t="s">
        <v>1213</v>
      </c>
      <c r="J422" s="114">
        <v>39155</v>
      </c>
      <c r="K422" s="114">
        <v>39155</v>
      </c>
      <c r="L422" s="247">
        <v>12137.05</v>
      </c>
      <c r="M422" s="122">
        <v>364.11</v>
      </c>
      <c r="N422" s="20"/>
      <c r="O422" s="21"/>
      <c r="P422" s="21"/>
      <c r="Q422" s="21"/>
      <c r="R422" s="124"/>
      <c r="S422" s="252"/>
      <c r="T422" t="s">
        <v>811</v>
      </c>
      <c r="U422" s="254"/>
      <c r="V422" s="108"/>
      <c r="W422" s="254"/>
      <c r="X422" s="108"/>
    </row>
    <row r="423" spans="1:24">
      <c r="A423" s="88">
        <f t="shared" si="6"/>
        <v>416</v>
      </c>
      <c r="B423" s="89" t="s">
        <v>986</v>
      </c>
      <c r="C423" s="236" t="s">
        <v>987</v>
      </c>
      <c r="D423" s="239" t="s">
        <v>936</v>
      </c>
      <c r="E423" s="255" t="s">
        <v>829</v>
      </c>
      <c r="F423" s="255" t="s">
        <v>831</v>
      </c>
      <c r="G423" s="239" t="s">
        <v>462</v>
      </c>
      <c r="H423" s="239" t="s">
        <v>391</v>
      </c>
      <c r="I423" s="93" t="s">
        <v>1213</v>
      </c>
      <c r="J423" s="114">
        <v>39155</v>
      </c>
      <c r="K423" s="114">
        <v>39155</v>
      </c>
      <c r="L423" s="247">
        <v>12137.05</v>
      </c>
      <c r="M423" s="122">
        <v>364.11</v>
      </c>
      <c r="N423" s="20"/>
      <c r="O423" s="21"/>
      <c r="P423" s="21"/>
      <c r="Q423" s="21"/>
      <c r="R423" s="124"/>
      <c r="S423" s="252"/>
      <c r="T423" t="s">
        <v>811</v>
      </c>
      <c r="U423" s="254"/>
      <c r="V423" s="108"/>
      <c r="W423" s="254"/>
      <c r="X423" s="108"/>
    </row>
    <row r="424" spans="1:24">
      <c r="A424" s="88">
        <f t="shared" si="6"/>
        <v>417</v>
      </c>
      <c r="B424" s="89" t="s">
        <v>988</v>
      </c>
      <c r="C424" s="236" t="s">
        <v>989</v>
      </c>
      <c r="D424" s="239" t="s">
        <v>845</v>
      </c>
      <c r="E424" s="255" t="s">
        <v>829</v>
      </c>
      <c r="F424" s="255" t="s">
        <v>831</v>
      </c>
      <c r="G424" s="239" t="s">
        <v>462</v>
      </c>
      <c r="H424" s="239" t="s">
        <v>391</v>
      </c>
      <c r="I424" s="93" t="s">
        <v>1213</v>
      </c>
      <c r="J424" s="114">
        <v>39151</v>
      </c>
      <c r="K424" s="114">
        <v>39151</v>
      </c>
      <c r="L424" s="247">
        <v>13721.87</v>
      </c>
      <c r="M424" s="122">
        <v>411.66</v>
      </c>
      <c r="N424" s="20"/>
      <c r="O424" s="21"/>
      <c r="P424" s="21"/>
      <c r="Q424" s="21"/>
      <c r="R424" s="124"/>
      <c r="S424" s="252"/>
      <c r="T424" t="s">
        <v>811</v>
      </c>
      <c r="U424" s="254"/>
      <c r="V424" s="108"/>
      <c r="W424" s="254"/>
      <c r="X424" s="108"/>
    </row>
    <row r="425" spans="1:24">
      <c r="A425" s="88">
        <f t="shared" si="6"/>
        <v>418</v>
      </c>
      <c r="B425" s="89" t="s">
        <v>990</v>
      </c>
      <c r="C425" s="236" t="s">
        <v>991</v>
      </c>
      <c r="D425" s="239" t="s">
        <v>992</v>
      </c>
      <c r="E425" s="255" t="s">
        <v>829</v>
      </c>
      <c r="F425" s="255" t="s">
        <v>831</v>
      </c>
      <c r="G425" s="239" t="s">
        <v>462</v>
      </c>
      <c r="H425" s="239" t="s">
        <v>391</v>
      </c>
      <c r="I425" s="93" t="s">
        <v>1213</v>
      </c>
      <c r="J425" s="114">
        <v>39155</v>
      </c>
      <c r="K425" s="114">
        <v>39155</v>
      </c>
      <c r="L425" s="247">
        <v>13507.98</v>
      </c>
      <c r="M425" s="122">
        <v>405.24</v>
      </c>
      <c r="N425" s="20"/>
      <c r="O425" s="21"/>
      <c r="P425" s="21"/>
      <c r="Q425" s="21"/>
      <c r="R425" s="124"/>
      <c r="S425" s="252"/>
      <c r="T425" t="s">
        <v>811</v>
      </c>
      <c r="U425" s="254"/>
      <c r="V425" s="108"/>
      <c r="W425" s="254"/>
      <c r="X425" s="108"/>
    </row>
    <row r="426" spans="1:24">
      <c r="A426" s="88">
        <f t="shared" si="6"/>
        <v>419</v>
      </c>
      <c r="B426" s="89" t="s">
        <v>993</v>
      </c>
      <c r="C426" s="236" t="s">
        <v>994</v>
      </c>
      <c r="D426" s="239" t="s">
        <v>992</v>
      </c>
      <c r="E426" s="255" t="s">
        <v>829</v>
      </c>
      <c r="F426" s="255" t="s">
        <v>831</v>
      </c>
      <c r="G426" s="239" t="s">
        <v>462</v>
      </c>
      <c r="H426" s="239" t="s">
        <v>391</v>
      </c>
      <c r="I426" s="93" t="s">
        <v>1213</v>
      </c>
      <c r="J426" s="114">
        <v>39155</v>
      </c>
      <c r="K426" s="114">
        <v>39155</v>
      </c>
      <c r="L426" s="247">
        <v>13507.98</v>
      </c>
      <c r="M426" s="122">
        <v>405.24</v>
      </c>
      <c r="N426" s="20"/>
      <c r="O426" s="21"/>
      <c r="P426" s="21"/>
      <c r="Q426" s="21"/>
      <c r="R426" s="124"/>
      <c r="S426" s="252"/>
      <c r="T426" t="s">
        <v>811</v>
      </c>
      <c r="U426" s="254"/>
      <c r="V426" s="108"/>
      <c r="W426" s="254"/>
      <c r="X426" s="108"/>
    </row>
    <row r="427" spans="1:24">
      <c r="A427" s="88">
        <f t="shared" si="6"/>
        <v>420</v>
      </c>
      <c r="B427" s="89" t="s">
        <v>995</v>
      </c>
      <c r="C427" s="236" t="s">
        <v>996</v>
      </c>
      <c r="D427" s="239" t="s">
        <v>992</v>
      </c>
      <c r="E427" s="255" t="s">
        <v>829</v>
      </c>
      <c r="F427" s="255" t="s">
        <v>831</v>
      </c>
      <c r="G427" s="239" t="s">
        <v>462</v>
      </c>
      <c r="H427" s="239" t="s">
        <v>391</v>
      </c>
      <c r="I427" s="93" t="s">
        <v>1213</v>
      </c>
      <c r="J427" s="114">
        <v>39155</v>
      </c>
      <c r="K427" s="114">
        <v>39155</v>
      </c>
      <c r="L427" s="247">
        <v>13507.98</v>
      </c>
      <c r="M427" s="122">
        <v>405.24</v>
      </c>
      <c r="N427" s="20"/>
      <c r="O427" s="21"/>
      <c r="P427" s="21"/>
      <c r="Q427" s="21"/>
      <c r="R427" s="124"/>
      <c r="S427" s="252"/>
      <c r="T427" t="s">
        <v>811</v>
      </c>
      <c r="U427" s="254"/>
      <c r="V427" s="108"/>
      <c r="W427" s="254"/>
      <c r="X427" s="108"/>
    </row>
    <row r="428" spans="1:24">
      <c r="A428" s="88">
        <f t="shared" si="6"/>
        <v>421</v>
      </c>
      <c r="B428" s="89" t="s">
        <v>997</v>
      </c>
      <c r="C428" s="236" t="s">
        <v>998</v>
      </c>
      <c r="D428" s="239" t="s">
        <v>992</v>
      </c>
      <c r="E428" s="255" t="s">
        <v>829</v>
      </c>
      <c r="F428" s="255" t="s">
        <v>831</v>
      </c>
      <c r="G428" s="239" t="s">
        <v>462</v>
      </c>
      <c r="H428" s="239" t="s">
        <v>391</v>
      </c>
      <c r="I428" s="93" t="s">
        <v>1213</v>
      </c>
      <c r="J428" s="114">
        <v>39155</v>
      </c>
      <c r="K428" s="114">
        <v>39155</v>
      </c>
      <c r="L428" s="247">
        <v>13507.98</v>
      </c>
      <c r="M428" s="122">
        <v>405.24</v>
      </c>
      <c r="N428" s="20"/>
      <c r="O428" s="21"/>
      <c r="P428" s="21"/>
      <c r="Q428" s="21"/>
      <c r="R428" s="124"/>
      <c r="S428" s="252"/>
      <c r="T428" t="s">
        <v>811</v>
      </c>
      <c r="U428" s="254"/>
      <c r="V428" s="108"/>
      <c r="W428" s="254"/>
      <c r="X428" s="108"/>
    </row>
    <row r="429" spans="1:24">
      <c r="A429" s="88">
        <f t="shared" si="6"/>
        <v>422</v>
      </c>
      <c r="B429" s="89" t="s">
        <v>999</v>
      </c>
      <c r="C429" s="236" t="s">
        <v>1000</v>
      </c>
      <c r="D429" s="239" t="s">
        <v>992</v>
      </c>
      <c r="E429" s="255" t="s">
        <v>829</v>
      </c>
      <c r="F429" s="255" t="s">
        <v>831</v>
      </c>
      <c r="G429" s="239" t="s">
        <v>462</v>
      </c>
      <c r="H429" s="239" t="s">
        <v>391</v>
      </c>
      <c r="I429" s="93" t="s">
        <v>1213</v>
      </c>
      <c r="J429" s="114">
        <v>39155</v>
      </c>
      <c r="K429" s="114">
        <v>39155</v>
      </c>
      <c r="L429" s="247">
        <v>13507.98</v>
      </c>
      <c r="M429" s="122">
        <v>405.24</v>
      </c>
      <c r="N429" s="20"/>
      <c r="O429" s="21"/>
      <c r="P429" s="21"/>
      <c r="Q429" s="21"/>
      <c r="R429" s="124"/>
      <c r="S429" s="252"/>
      <c r="T429" t="s">
        <v>811</v>
      </c>
      <c r="U429" s="254"/>
      <c r="V429" s="108"/>
      <c r="W429" s="254"/>
      <c r="X429" s="108"/>
    </row>
    <row r="430" spans="1:24">
      <c r="A430" s="88">
        <f t="shared" si="6"/>
        <v>423</v>
      </c>
      <c r="B430" s="89" t="s">
        <v>1001</v>
      </c>
      <c r="C430" s="236" t="s">
        <v>1002</v>
      </c>
      <c r="D430" s="239" t="s">
        <v>845</v>
      </c>
      <c r="E430" s="255" t="s">
        <v>829</v>
      </c>
      <c r="F430" s="255" t="s">
        <v>831</v>
      </c>
      <c r="G430" s="239" t="s">
        <v>462</v>
      </c>
      <c r="H430" s="239" t="s">
        <v>391</v>
      </c>
      <c r="I430" s="93" t="s">
        <v>1213</v>
      </c>
      <c r="J430" s="114">
        <v>39155</v>
      </c>
      <c r="K430" s="114">
        <v>39155</v>
      </c>
      <c r="L430" s="247">
        <v>13478.36</v>
      </c>
      <c r="M430" s="122">
        <v>404.35</v>
      </c>
      <c r="N430" s="20"/>
      <c r="O430" s="21"/>
      <c r="P430" s="21"/>
      <c r="Q430" s="21"/>
      <c r="R430" s="124"/>
      <c r="S430" s="252"/>
      <c r="T430" t="s">
        <v>811</v>
      </c>
      <c r="U430" s="254"/>
      <c r="V430" s="108"/>
      <c r="W430" s="254"/>
      <c r="X430" s="108"/>
    </row>
    <row r="431" spans="1:24">
      <c r="A431" s="88">
        <f t="shared" si="6"/>
        <v>424</v>
      </c>
      <c r="B431" s="89" t="s">
        <v>1003</v>
      </c>
      <c r="C431" s="236" t="s">
        <v>1004</v>
      </c>
      <c r="D431" s="239" t="s">
        <v>845</v>
      </c>
      <c r="E431" s="255" t="s">
        <v>829</v>
      </c>
      <c r="F431" s="255" t="s">
        <v>831</v>
      </c>
      <c r="G431" s="239" t="s">
        <v>462</v>
      </c>
      <c r="H431" s="239" t="s">
        <v>391</v>
      </c>
      <c r="I431" s="93" t="s">
        <v>1213</v>
      </c>
      <c r="J431" s="114">
        <v>39155</v>
      </c>
      <c r="K431" s="114">
        <v>39155</v>
      </c>
      <c r="L431" s="247">
        <v>13478.36</v>
      </c>
      <c r="M431" s="122">
        <v>404.35</v>
      </c>
      <c r="N431" s="20"/>
      <c r="O431" s="21"/>
      <c r="P431" s="21"/>
      <c r="Q431" s="21"/>
      <c r="R431" s="124"/>
      <c r="S431" s="252"/>
      <c r="T431" t="s">
        <v>811</v>
      </c>
      <c r="U431" s="254"/>
      <c r="V431" s="108"/>
      <c r="W431" s="254"/>
      <c r="X431" s="108"/>
    </row>
    <row r="432" spans="1:24">
      <c r="A432" s="88">
        <f t="shared" si="6"/>
        <v>425</v>
      </c>
      <c r="B432" s="89" t="s">
        <v>1005</v>
      </c>
      <c r="C432" s="236" t="s">
        <v>1006</v>
      </c>
      <c r="D432" s="239" t="s">
        <v>845</v>
      </c>
      <c r="E432" s="255" t="s">
        <v>829</v>
      </c>
      <c r="F432" s="255" t="s">
        <v>831</v>
      </c>
      <c r="G432" s="239" t="s">
        <v>462</v>
      </c>
      <c r="H432" s="239" t="s">
        <v>391</v>
      </c>
      <c r="I432" s="93" t="s">
        <v>1213</v>
      </c>
      <c r="J432" s="114">
        <v>39155</v>
      </c>
      <c r="K432" s="114">
        <v>39155</v>
      </c>
      <c r="L432" s="247">
        <v>13478.36</v>
      </c>
      <c r="M432" s="122">
        <v>404.35</v>
      </c>
      <c r="N432" s="20"/>
      <c r="O432" s="21"/>
      <c r="P432" s="21"/>
      <c r="Q432" s="21"/>
      <c r="R432" s="124"/>
      <c r="S432" s="252"/>
      <c r="T432" t="s">
        <v>811</v>
      </c>
      <c r="U432" s="254"/>
      <c r="V432" s="108"/>
      <c r="W432" s="254"/>
      <c r="X432" s="108"/>
    </row>
    <row r="433" spans="1:24">
      <c r="A433" s="88">
        <f t="shared" si="6"/>
        <v>426</v>
      </c>
      <c r="B433" s="89" t="s">
        <v>1007</v>
      </c>
      <c r="C433" s="236" t="s">
        <v>1008</v>
      </c>
      <c r="D433" s="239" t="s">
        <v>845</v>
      </c>
      <c r="E433" s="255" t="s">
        <v>829</v>
      </c>
      <c r="F433" s="255" t="s">
        <v>831</v>
      </c>
      <c r="G433" s="239" t="s">
        <v>462</v>
      </c>
      <c r="H433" s="239" t="s">
        <v>391</v>
      </c>
      <c r="I433" s="93" t="s">
        <v>1213</v>
      </c>
      <c r="J433" s="114">
        <v>39155</v>
      </c>
      <c r="K433" s="114">
        <v>39155</v>
      </c>
      <c r="L433" s="247">
        <v>13478.36</v>
      </c>
      <c r="M433" s="122">
        <v>404.35</v>
      </c>
      <c r="N433" s="20"/>
      <c r="O433" s="21"/>
      <c r="P433" s="21"/>
      <c r="Q433" s="21"/>
      <c r="R433" s="124"/>
      <c r="S433" s="252"/>
      <c r="T433" t="s">
        <v>811</v>
      </c>
      <c r="U433" s="254"/>
      <c r="V433" s="108"/>
      <c r="W433" s="254"/>
      <c r="X433" s="108"/>
    </row>
    <row r="434" spans="1:24">
      <c r="A434" s="88">
        <f t="shared" si="6"/>
        <v>427</v>
      </c>
      <c r="B434" s="89" t="s">
        <v>1009</v>
      </c>
      <c r="C434" s="236" t="s">
        <v>1010</v>
      </c>
      <c r="D434" s="239" t="s">
        <v>462</v>
      </c>
      <c r="E434" s="255" t="s">
        <v>829</v>
      </c>
      <c r="F434" s="255" t="s">
        <v>831</v>
      </c>
      <c r="G434" s="239" t="s">
        <v>462</v>
      </c>
      <c r="H434" s="239" t="s">
        <v>391</v>
      </c>
      <c r="I434" s="93" t="s">
        <v>1213</v>
      </c>
      <c r="J434" s="114">
        <v>39217</v>
      </c>
      <c r="K434" s="114">
        <v>39217</v>
      </c>
      <c r="L434" s="247">
        <v>13842.62</v>
      </c>
      <c r="M434" s="122">
        <v>415.28</v>
      </c>
      <c r="N434" s="20"/>
      <c r="O434" s="21"/>
      <c r="P434" s="21"/>
      <c r="Q434" s="21"/>
      <c r="R434" s="124"/>
      <c r="S434" s="252"/>
      <c r="T434" t="s">
        <v>811</v>
      </c>
      <c r="U434" s="254"/>
      <c r="V434" s="108"/>
      <c r="W434" s="254"/>
      <c r="X434" s="108"/>
    </row>
    <row r="435" spans="1:24">
      <c r="A435" s="88">
        <f t="shared" si="6"/>
        <v>428</v>
      </c>
      <c r="B435" s="89" t="s">
        <v>1011</v>
      </c>
      <c r="C435" s="236" t="s">
        <v>1012</v>
      </c>
      <c r="D435" s="239" t="s">
        <v>845</v>
      </c>
      <c r="E435" s="255" t="s">
        <v>829</v>
      </c>
      <c r="F435" s="255" t="s">
        <v>831</v>
      </c>
      <c r="G435" s="239" t="s">
        <v>462</v>
      </c>
      <c r="H435" s="239" t="s">
        <v>391</v>
      </c>
      <c r="I435" s="93" t="s">
        <v>1213</v>
      </c>
      <c r="J435" s="114">
        <v>39217</v>
      </c>
      <c r="K435" s="114">
        <v>39217</v>
      </c>
      <c r="L435" s="247">
        <v>13842.62</v>
      </c>
      <c r="M435" s="122">
        <v>415.28</v>
      </c>
      <c r="N435" s="20"/>
      <c r="O435" s="21"/>
      <c r="P435" s="21"/>
      <c r="Q435" s="21"/>
      <c r="R435" s="124"/>
      <c r="S435" s="252"/>
      <c r="T435" t="s">
        <v>811</v>
      </c>
      <c r="U435" s="254"/>
      <c r="V435" s="108"/>
      <c r="W435" s="254"/>
      <c r="X435" s="108"/>
    </row>
    <row r="436" spans="1:24">
      <c r="A436" s="88">
        <f t="shared" si="6"/>
        <v>429</v>
      </c>
      <c r="B436" s="89" t="s">
        <v>1013</v>
      </c>
      <c r="C436" s="236" t="s">
        <v>1014</v>
      </c>
      <c r="D436" s="239" t="s">
        <v>883</v>
      </c>
      <c r="E436" s="255" t="s">
        <v>829</v>
      </c>
      <c r="F436" s="255" t="s">
        <v>831</v>
      </c>
      <c r="G436" s="239" t="s">
        <v>462</v>
      </c>
      <c r="H436" s="239" t="s">
        <v>391</v>
      </c>
      <c r="I436" s="93" t="s">
        <v>1213</v>
      </c>
      <c r="J436" s="114">
        <v>39217</v>
      </c>
      <c r="K436" s="114">
        <v>39217</v>
      </c>
      <c r="L436" s="247">
        <v>13842.62</v>
      </c>
      <c r="M436" s="122">
        <v>415.28</v>
      </c>
      <c r="N436" s="20"/>
      <c r="O436" s="21"/>
      <c r="P436" s="21"/>
      <c r="Q436" s="21"/>
      <c r="R436" s="124"/>
      <c r="S436" s="252"/>
      <c r="T436" t="s">
        <v>811</v>
      </c>
      <c r="U436" s="254"/>
      <c r="V436" s="108"/>
      <c r="W436" s="254"/>
      <c r="X436" s="108"/>
    </row>
    <row r="437" spans="1:24">
      <c r="A437" s="88">
        <f t="shared" si="6"/>
        <v>430</v>
      </c>
      <c r="B437" s="89" t="s">
        <v>1015</v>
      </c>
      <c r="C437" s="236" t="s">
        <v>1016</v>
      </c>
      <c r="D437" s="239" t="s">
        <v>845</v>
      </c>
      <c r="E437" s="255" t="s">
        <v>829</v>
      </c>
      <c r="F437" s="255" t="s">
        <v>831</v>
      </c>
      <c r="G437" s="239" t="s">
        <v>462</v>
      </c>
      <c r="H437" s="239" t="s">
        <v>391</v>
      </c>
      <c r="I437" s="93" t="s">
        <v>1213</v>
      </c>
      <c r="J437" s="114">
        <v>39217</v>
      </c>
      <c r="K437" s="114">
        <v>39217</v>
      </c>
      <c r="L437" s="247">
        <v>13842.62</v>
      </c>
      <c r="M437" s="122">
        <v>415.28</v>
      </c>
      <c r="N437" s="20"/>
      <c r="O437" s="21"/>
      <c r="P437" s="21"/>
      <c r="Q437" s="21"/>
      <c r="R437" s="124"/>
      <c r="S437" s="252"/>
      <c r="T437" t="s">
        <v>811</v>
      </c>
      <c r="U437" s="254"/>
      <c r="V437" s="108"/>
      <c r="W437" s="254"/>
      <c r="X437" s="108"/>
    </row>
    <row r="438" spans="1:24">
      <c r="A438" s="88">
        <f t="shared" si="6"/>
        <v>431</v>
      </c>
      <c r="B438" s="89" t="s">
        <v>1017</v>
      </c>
      <c r="C438" s="236" t="s">
        <v>1018</v>
      </c>
      <c r="D438" s="239" t="s">
        <v>462</v>
      </c>
      <c r="E438" s="255" t="s">
        <v>829</v>
      </c>
      <c r="F438" s="255" t="s">
        <v>831</v>
      </c>
      <c r="G438" s="239" t="s">
        <v>462</v>
      </c>
      <c r="H438" s="239" t="s">
        <v>391</v>
      </c>
      <c r="I438" s="93" t="s">
        <v>1213</v>
      </c>
      <c r="J438" s="114">
        <v>39217</v>
      </c>
      <c r="K438" s="114">
        <v>39217</v>
      </c>
      <c r="L438" s="247">
        <v>13842.62</v>
      </c>
      <c r="M438" s="122">
        <v>415.28</v>
      </c>
      <c r="N438" s="20"/>
      <c r="O438" s="21"/>
      <c r="P438" s="21"/>
      <c r="Q438" s="21"/>
      <c r="R438" s="124"/>
      <c r="S438" s="252"/>
      <c r="T438" t="s">
        <v>811</v>
      </c>
      <c r="U438" s="254"/>
      <c r="V438" s="108"/>
      <c r="W438" s="254"/>
      <c r="X438" s="108"/>
    </row>
    <row r="439" spans="1:24">
      <c r="A439" s="88">
        <f t="shared" si="6"/>
        <v>432</v>
      </c>
      <c r="B439" s="89" t="s">
        <v>1019</v>
      </c>
      <c r="C439" s="236" t="s">
        <v>1020</v>
      </c>
      <c r="D439" s="239" t="s">
        <v>845</v>
      </c>
      <c r="E439" s="255" t="s">
        <v>829</v>
      </c>
      <c r="F439" s="255" t="s">
        <v>831</v>
      </c>
      <c r="G439" s="239" t="s">
        <v>462</v>
      </c>
      <c r="H439" s="239" t="s">
        <v>391</v>
      </c>
      <c r="I439" s="93" t="s">
        <v>1213</v>
      </c>
      <c r="J439" s="114">
        <v>39217</v>
      </c>
      <c r="K439" s="114">
        <v>39217</v>
      </c>
      <c r="L439" s="247">
        <v>13842.64</v>
      </c>
      <c r="M439" s="122">
        <v>415.28</v>
      </c>
      <c r="N439" s="20"/>
      <c r="O439" s="21"/>
      <c r="P439" s="21"/>
      <c r="Q439" s="21"/>
      <c r="R439" s="124"/>
      <c r="S439" s="252"/>
      <c r="T439" t="s">
        <v>811</v>
      </c>
      <c r="U439" s="254"/>
      <c r="V439" s="108"/>
      <c r="W439" s="254"/>
      <c r="X439" s="108"/>
    </row>
    <row r="440" spans="1:24">
      <c r="A440" s="88">
        <f t="shared" si="6"/>
        <v>433</v>
      </c>
      <c r="B440" s="89" t="s">
        <v>1021</v>
      </c>
      <c r="C440" s="236" t="s">
        <v>1022</v>
      </c>
      <c r="D440" s="239" t="s">
        <v>1023</v>
      </c>
      <c r="E440" s="255" t="s">
        <v>829</v>
      </c>
      <c r="F440" s="255" t="s">
        <v>831</v>
      </c>
      <c r="G440" s="239" t="s">
        <v>462</v>
      </c>
      <c r="H440" s="239" t="s">
        <v>391</v>
      </c>
      <c r="I440" s="93" t="s">
        <v>1213</v>
      </c>
      <c r="J440" s="114">
        <v>39155</v>
      </c>
      <c r="K440" s="114">
        <v>39155</v>
      </c>
      <c r="L440" s="247">
        <v>12332.04</v>
      </c>
      <c r="M440" s="122">
        <v>369.96</v>
      </c>
      <c r="N440" s="20"/>
      <c r="O440" s="21"/>
      <c r="P440" s="21"/>
      <c r="Q440" s="21"/>
      <c r="R440" s="124"/>
      <c r="S440" s="252"/>
      <c r="T440" t="s">
        <v>811</v>
      </c>
      <c r="U440" s="254"/>
      <c r="V440" s="108"/>
      <c r="W440" s="254"/>
      <c r="X440" s="108"/>
    </row>
    <row r="441" spans="1:24">
      <c r="A441" s="88">
        <f t="shared" si="6"/>
        <v>434</v>
      </c>
      <c r="B441" s="89" t="s">
        <v>1024</v>
      </c>
      <c r="C441" s="236" t="s">
        <v>1025</v>
      </c>
      <c r="D441" s="239" t="s">
        <v>1023</v>
      </c>
      <c r="E441" s="255" t="s">
        <v>829</v>
      </c>
      <c r="F441" s="255" t="s">
        <v>831</v>
      </c>
      <c r="G441" s="239" t="s">
        <v>462</v>
      </c>
      <c r="H441" s="239" t="s">
        <v>391</v>
      </c>
      <c r="I441" s="93" t="s">
        <v>1213</v>
      </c>
      <c r="J441" s="114">
        <v>39155</v>
      </c>
      <c r="K441" s="114">
        <v>39155</v>
      </c>
      <c r="L441" s="247">
        <v>12332.04</v>
      </c>
      <c r="M441" s="122">
        <v>369.96</v>
      </c>
      <c r="N441" s="20"/>
      <c r="O441" s="21"/>
      <c r="P441" s="21"/>
      <c r="Q441" s="21"/>
      <c r="R441" s="124"/>
      <c r="S441" s="252"/>
      <c r="T441" t="s">
        <v>811</v>
      </c>
      <c r="U441" s="254"/>
      <c r="V441" s="108"/>
      <c r="W441" s="254"/>
      <c r="X441" s="108"/>
    </row>
    <row r="442" spans="1:24">
      <c r="A442" s="88">
        <f t="shared" si="6"/>
        <v>435</v>
      </c>
      <c r="B442" s="89" t="s">
        <v>1026</v>
      </c>
      <c r="C442" s="236" t="s">
        <v>1027</v>
      </c>
      <c r="D442" s="239" t="s">
        <v>936</v>
      </c>
      <c r="E442" s="255" t="s">
        <v>829</v>
      </c>
      <c r="F442" s="255" t="s">
        <v>831</v>
      </c>
      <c r="G442" s="239" t="s">
        <v>462</v>
      </c>
      <c r="H442" s="239" t="s">
        <v>391</v>
      </c>
      <c r="I442" s="93" t="s">
        <v>1213</v>
      </c>
      <c r="J442" s="114">
        <v>39156</v>
      </c>
      <c r="K442" s="114">
        <v>39156</v>
      </c>
      <c r="L442" s="247">
        <v>16182.8</v>
      </c>
      <c r="M442" s="122">
        <v>485.48</v>
      </c>
      <c r="N442" s="20"/>
      <c r="O442" s="21"/>
      <c r="P442" s="21"/>
      <c r="Q442" s="21"/>
      <c r="R442" s="124"/>
      <c r="S442" s="252"/>
      <c r="T442" t="s">
        <v>811</v>
      </c>
      <c r="U442" s="254"/>
      <c r="V442" s="108"/>
      <c r="W442" s="254"/>
      <c r="X442" s="108"/>
    </row>
    <row r="443" spans="1:24">
      <c r="A443" s="88">
        <f t="shared" si="6"/>
        <v>436</v>
      </c>
      <c r="B443" s="89" t="s">
        <v>1028</v>
      </c>
      <c r="C443" s="236" t="s">
        <v>1029</v>
      </c>
      <c r="D443" s="239" t="s">
        <v>936</v>
      </c>
      <c r="E443" s="255" t="s">
        <v>829</v>
      </c>
      <c r="F443" s="255" t="s">
        <v>831</v>
      </c>
      <c r="G443" s="239" t="s">
        <v>462</v>
      </c>
      <c r="H443" s="239" t="s">
        <v>391</v>
      </c>
      <c r="I443" s="93" t="s">
        <v>1213</v>
      </c>
      <c r="J443" s="114">
        <v>39155</v>
      </c>
      <c r="K443" s="114">
        <v>39155</v>
      </c>
      <c r="L443" s="247">
        <v>16005.33</v>
      </c>
      <c r="M443" s="122">
        <v>480.16</v>
      </c>
      <c r="N443" s="20"/>
      <c r="O443" s="21"/>
      <c r="P443" s="21"/>
      <c r="Q443" s="21"/>
      <c r="R443" s="124"/>
      <c r="S443" s="252"/>
      <c r="T443" t="s">
        <v>811</v>
      </c>
      <c r="U443" s="254"/>
      <c r="V443" s="108"/>
      <c r="W443" s="254"/>
      <c r="X443" s="108"/>
    </row>
    <row r="444" spans="1:24">
      <c r="A444" s="88">
        <f t="shared" si="6"/>
        <v>437</v>
      </c>
      <c r="B444" s="89" t="s">
        <v>1030</v>
      </c>
      <c r="C444" s="236" t="s">
        <v>1031</v>
      </c>
      <c r="D444" s="239" t="s">
        <v>936</v>
      </c>
      <c r="E444" s="255" t="s">
        <v>829</v>
      </c>
      <c r="F444" s="255" t="s">
        <v>831</v>
      </c>
      <c r="G444" s="239" t="s">
        <v>462</v>
      </c>
      <c r="H444" s="239" t="s">
        <v>391</v>
      </c>
      <c r="I444" s="93" t="s">
        <v>1213</v>
      </c>
      <c r="J444" s="114">
        <v>39155</v>
      </c>
      <c r="K444" s="114">
        <v>39155</v>
      </c>
      <c r="L444" s="247">
        <v>16861.46</v>
      </c>
      <c r="M444" s="122">
        <v>505.84</v>
      </c>
      <c r="N444" s="20"/>
      <c r="O444" s="21"/>
      <c r="P444" s="21"/>
      <c r="Q444" s="21"/>
      <c r="R444" s="124"/>
      <c r="S444" s="252"/>
      <c r="T444" t="s">
        <v>811</v>
      </c>
      <c r="U444" s="254"/>
      <c r="V444" s="108"/>
      <c r="W444" s="254"/>
      <c r="X444" s="108"/>
    </row>
    <row r="445" spans="1:24">
      <c r="A445" s="88">
        <f t="shared" si="6"/>
        <v>438</v>
      </c>
      <c r="B445" s="89" t="s">
        <v>1032</v>
      </c>
      <c r="C445" s="236" t="s">
        <v>1033</v>
      </c>
      <c r="D445" s="239" t="s">
        <v>936</v>
      </c>
      <c r="E445" s="255" t="s">
        <v>829</v>
      </c>
      <c r="F445" s="255" t="s">
        <v>831</v>
      </c>
      <c r="G445" s="239" t="s">
        <v>462</v>
      </c>
      <c r="H445" s="239" t="s">
        <v>391</v>
      </c>
      <c r="I445" s="93" t="s">
        <v>1213</v>
      </c>
      <c r="J445" s="114">
        <v>39155</v>
      </c>
      <c r="K445" s="114">
        <v>39155</v>
      </c>
      <c r="L445" s="247">
        <v>16101.27</v>
      </c>
      <c r="M445" s="122">
        <v>483.04</v>
      </c>
      <c r="N445" s="20"/>
      <c r="O445" s="21"/>
      <c r="P445" s="21"/>
      <c r="Q445" s="21"/>
      <c r="R445" s="124"/>
      <c r="S445" s="252"/>
      <c r="T445" t="s">
        <v>811</v>
      </c>
      <c r="U445" s="254"/>
      <c r="V445" s="108"/>
      <c r="W445" s="254"/>
      <c r="X445" s="108"/>
    </row>
    <row r="446" spans="1:24">
      <c r="A446" s="88">
        <f t="shared" si="6"/>
        <v>439</v>
      </c>
      <c r="B446" s="89" t="s">
        <v>1034</v>
      </c>
      <c r="C446" s="236" t="s">
        <v>1035</v>
      </c>
      <c r="D446" s="239" t="s">
        <v>936</v>
      </c>
      <c r="E446" s="255" t="s">
        <v>829</v>
      </c>
      <c r="F446" s="255" t="s">
        <v>831</v>
      </c>
      <c r="G446" s="239" t="s">
        <v>462</v>
      </c>
      <c r="H446" s="239" t="s">
        <v>391</v>
      </c>
      <c r="I446" s="93" t="s">
        <v>1213</v>
      </c>
      <c r="J446" s="114">
        <v>39155</v>
      </c>
      <c r="K446" s="114">
        <v>39155</v>
      </c>
      <c r="L446" s="247">
        <v>15315.6</v>
      </c>
      <c r="M446" s="122">
        <v>459.47</v>
      </c>
      <c r="N446" s="20"/>
      <c r="O446" s="21"/>
      <c r="P446" s="21"/>
      <c r="Q446" s="21"/>
      <c r="R446" s="124"/>
      <c r="S446" s="252"/>
      <c r="T446" t="s">
        <v>811</v>
      </c>
      <c r="U446" s="254"/>
      <c r="V446" s="108"/>
      <c r="W446" s="254"/>
      <c r="X446" s="108"/>
    </row>
    <row r="447" spans="1:24">
      <c r="A447" s="88">
        <f t="shared" si="6"/>
        <v>440</v>
      </c>
      <c r="B447" s="89" t="s">
        <v>1036</v>
      </c>
      <c r="C447" s="236" t="s">
        <v>1037</v>
      </c>
      <c r="D447" s="239" t="s">
        <v>936</v>
      </c>
      <c r="E447" s="255" t="s">
        <v>829</v>
      </c>
      <c r="F447" s="255" t="s">
        <v>831</v>
      </c>
      <c r="G447" s="239" t="s">
        <v>462</v>
      </c>
      <c r="H447" s="239" t="s">
        <v>391</v>
      </c>
      <c r="I447" s="93" t="s">
        <v>1213</v>
      </c>
      <c r="J447" s="114">
        <v>39155</v>
      </c>
      <c r="K447" s="114">
        <v>39155</v>
      </c>
      <c r="L447" s="247">
        <v>17852.08</v>
      </c>
      <c r="M447" s="122">
        <v>535.56</v>
      </c>
      <c r="N447" s="20"/>
      <c r="O447" s="21"/>
      <c r="P447" s="21"/>
      <c r="Q447" s="21"/>
      <c r="R447" s="124"/>
      <c r="S447" s="252"/>
      <c r="T447" t="s">
        <v>811</v>
      </c>
      <c r="U447" s="254"/>
      <c r="V447" s="108"/>
      <c r="W447" s="254"/>
      <c r="X447" s="108"/>
    </row>
    <row r="448" spans="1:24">
      <c r="A448" s="88">
        <f t="shared" si="6"/>
        <v>441</v>
      </c>
      <c r="B448" s="89" t="s">
        <v>1038</v>
      </c>
      <c r="C448" s="236" t="s">
        <v>1039</v>
      </c>
      <c r="D448" s="239" t="s">
        <v>936</v>
      </c>
      <c r="E448" s="255" t="s">
        <v>829</v>
      </c>
      <c r="F448" s="255" t="s">
        <v>831</v>
      </c>
      <c r="G448" s="239" t="s">
        <v>462</v>
      </c>
      <c r="H448" s="239" t="s">
        <v>391</v>
      </c>
      <c r="I448" s="93" t="s">
        <v>1213</v>
      </c>
      <c r="J448" s="114">
        <v>39155</v>
      </c>
      <c r="K448" s="114">
        <v>39155</v>
      </c>
      <c r="L448" s="247">
        <v>15487.37</v>
      </c>
      <c r="M448" s="122">
        <v>464.62</v>
      </c>
      <c r="N448" s="20"/>
      <c r="O448" s="21"/>
      <c r="P448" s="21"/>
      <c r="Q448" s="21"/>
      <c r="R448" s="124"/>
      <c r="S448" s="252"/>
      <c r="T448" t="s">
        <v>811</v>
      </c>
      <c r="U448" s="254"/>
      <c r="V448" s="108"/>
      <c r="W448" s="254"/>
      <c r="X448" s="108"/>
    </row>
    <row r="449" spans="1:24">
      <c r="A449" s="88">
        <f t="shared" si="6"/>
        <v>442</v>
      </c>
      <c r="B449" s="89" t="s">
        <v>1040</v>
      </c>
      <c r="C449" s="236" t="s">
        <v>1041</v>
      </c>
      <c r="D449" s="239" t="s">
        <v>936</v>
      </c>
      <c r="E449" s="255" t="s">
        <v>829</v>
      </c>
      <c r="F449" s="255" t="s">
        <v>831</v>
      </c>
      <c r="G449" s="239" t="s">
        <v>462</v>
      </c>
      <c r="H449" s="239" t="s">
        <v>391</v>
      </c>
      <c r="I449" s="93" t="s">
        <v>1213</v>
      </c>
      <c r="J449" s="114">
        <v>39155</v>
      </c>
      <c r="K449" s="114">
        <v>39155</v>
      </c>
      <c r="L449" s="247">
        <v>16649.82</v>
      </c>
      <c r="M449" s="122">
        <v>499.49</v>
      </c>
      <c r="N449" s="20"/>
      <c r="O449" s="21"/>
      <c r="P449" s="21"/>
      <c r="Q449" s="21"/>
      <c r="R449" s="124"/>
      <c r="S449" s="252"/>
      <c r="T449" t="s">
        <v>811</v>
      </c>
      <c r="U449" s="254"/>
      <c r="V449" s="108"/>
      <c r="W449" s="254"/>
      <c r="X449" s="108"/>
    </row>
    <row r="450" spans="1:24">
      <c r="A450" s="88">
        <f t="shared" si="6"/>
        <v>443</v>
      </c>
      <c r="B450" s="89" t="s">
        <v>1042</v>
      </c>
      <c r="C450" s="236" t="s">
        <v>1043</v>
      </c>
      <c r="D450" s="239" t="s">
        <v>845</v>
      </c>
      <c r="E450" s="255" t="s">
        <v>829</v>
      </c>
      <c r="F450" s="255" t="s">
        <v>831</v>
      </c>
      <c r="G450" s="239" t="s">
        <v>462</v>
      </c>
      <c r="H450" s="239" t="s">
        <v>391</v>
      </c>
      <c r="I450" s="93" t="s">
        <v>1213</v>
      </c>
      <c r="J450" s="114">
        <v>39217</v>
      </c>
      <c r="K450" s="114">
        <v>39217</v>
      </c>
      <c r="L450" s="247">
        <v>13959.11</v>
      </c>
      <c r="M450" s="122">
        <v>418.77</v>
      </c>
      <c r="N450" s="20"/>
      <c r="O450" s="21"/>
      <c r="P450" s="21"/>
      <c r="Q450" s="21"/>
      <c r="R450" s="124"/>
      <c r="S450" s="252"/>
      <c r="T450" t="s">
        <v>811</v>
      </c>
      <c r="U450" s="254"/>
      <c r="V450" s="108"/>
      <c r="W450" s="254"/>
      <c r="X450" s="108"/>
    </row>
    <row r="451" spans="1:24">
      <c r="A451" s="88">
        <f t="shared" si="6"/>
        <v>444</v>
      </c>
      <c r="B451" s="89" t="s">
        <v>1044</v>
      </c>
      <c r="C451" s="236" t="s">
        <v>1045</v>
      </c>
      <c r="D451" s="239" t="s">
        <v>836</v>
      </c>
      <c r="E451" s="255" t="s">
        <v>829</v>
      </c>
      <c r="F451" s="255" t="s">
        <v>831</v>
      </c>
      <c r="G451" s="239" t="s">
        <v>462</v>
      </c>
      <c r="H451" s="239" t="s">
        <v>391</v>
      </c>
      <c r="I451" s="93" t="s">
        <v>1213</v>
      </c>
      <c r="J451" s="114">
        <v>39217</v>
      </c>
      <c r="K451" s="114">
        <v>39217</v>
      </c>
      <c r="L451" s="247">
        <v>14172.75</v>
      </c>
      <c r="M451" s="122">
        <v>425.18</v>
      </c>
      <c r="N451" s="20"/>
      <c r="O451" s="21"/>
      <c r="P451" s="21"/>
      <c r="Q451" s="21"/>
      <c r="R451" s="124"/>
      <c r="S451" s="252"/>
      <c r="T451" t="s">
        <v>811</v>
      </c>
      <c r="U451" s="254"/>
      <c r="V451" s="108"/>
      <c r="W451" s="254"/>
      <c r="X451" s="108"/>
    </row>
    <row r="452" spans="1:24">
      <c r="A452" s="88">
        <f t="shared" si="6"/>
        <v>445</v>
      </c>
      <c r="B452" s="89" t="s">
        <v>1046</v>
      </c>
      <c r="C452" s="236" t="s">
        <v>1047</v>
      </c>
      <c r="D452" s="239" t="s">
        <v>845</v>
      </c>
      <c r="E452" s="255" t="s">
        <v>829</v>
      </c>
      <c r="F452" s="255" t="s">
        <v>831</v>
      </c>
      <c r="G452" s="239" t="s">
        <v>462</v>
      </c>
      <c r="H452" s="239" t="s">
        <v>391</v>
      </c>
      <c r="I452" s="93" t="s">
        <v>1213</v>
      </c>
      <c r="J452" s="114">
        <v>39155</v>
      </c>
      <c r="K452" s="114">
        <v>39155</v>
      </c>
      <c r="L452" s="247">
        <v>13478.34</v>
      </c>
      <c r="M452" s="122">
        <v>404.35</v>
      </c>
      <c r="N452" s="20"/>
      <c r="O452" s="21"/>
      <c r="P452" s="21"/>
      <c r="Q452" s="21"/>
      <c r="R452" s="124"/>
      <c r="S452" s="252"/>
      <c r="T452" t="s">
        <v>811</v>
      </c>
      <c r="U452" s="254"/>
      <c r="V452" s="108"/>
      <c r="W452" s="254"/>
      <c r="X452" s="108"/>
    </row>
    <row r="453" spans="1:24">
      <c r="A453" s="88">
        <f t="shared" si="6"/>
        <v>446</v>
      </c>
      <c r="B453" s="89" t="s">
        <v>1048</v>
      </c>
      <c r="C453" s="236" t="s">
        <v>1049</v>
      </c>
      <c r="D453" s="239" t="s">
        <v>845</v>
      </c>
      <c r="E453" s="255" t="s">
        <v>829</v>
      </c>
      <c r="F453" s="255" t="s">
        <v>831</v>
      </c>
      <c r="G453" s="239" t="s">
        <v>462</v>
      </c>
      <c r="H453" s="239" t="s">
        <v>391</v>
      </c>
      <c r="I453" s="93" t="s">
        <v>1213</v>
      </c>
      <c r="J453" s="114">
        <v>39155</v>
      </c>
      <c r="K453" s="114">
        <v>39155</v>
      </c>
      <c r="L453" s="247">
        <v>13277.15</v>
      </c>
      <c r="M453" s="122">
        <v>398.31</v>
      </c>
      <c r="N453" s="20"/>
      <c r="O453" s="21"/>
      <c r="P453" s="21"/>
      <c r="Q453" s="21"/>
      <c r="R453" s="124"/>
      <c r="S453" s="252"/>
      <c r="T453" t="s">
        <v>811</v>
      </c>
      <c r="U453" s="254"/>
      <c r="V453" s="108"/>
      <c r="W453" s="254"/>
      <c r="X453" s="108"/>
    </row>
    <row r="454" spans="1:24">
      <c r="A454" s="88">
        <f t="shared" si="6"/>
        <v>447</v>
      </c>
      <c r="B454" s="89" t="s">
        <v>1050</v>
      </c>
      <c r="C454" s="236" t="s">
        <v>1051</v>
      </c>
      <c r="D454" s="239" t="s">
        <v>845</v>
      </c>
      <c r="E454" s="255" t="s">
        <v>829</v>
      </c>
      <c r="F454" s="255" t="s">
        <v>831</v>
      </c>
      <c r="G454" s="239" t="s">
        <v>462</v>
      </c>
      <c r="H454" s="239" t="s">
        <v>391</v>
      </c>
      <c r="I454" s="93" t="s">
        <v>1213</v>
      </c>
      <c r="J454" s="114">
        <v>39155</v>
      </c>
      <c r="K454" s="114">
        <v>39155</v>
      </c>
      <c r="L454" s="247">
        <v>13277.15</v>
      </c>
      <c r="M454" s="122">
        <v>398.31</v>
      </c>
      <c r="N454" s="20"/>
      <c r="O454" s="21"/>
      <c r="P454" s="21"/>
      <c r="Q454" s="21"/>
      <c r="R454" s="124"/>
      <c r="S454" s="252"/>
      <c r="T454" t="s">
        <v>811</v>
      </c>
      <c r="U454" s="254"/>
      <c r="V454" s="108"/>
      <c r="W454" s="254"/>
      <c r="X454" s="108"/>
    </row>
    <row r="455" spans="1:24">
      <c r="A455" s="88">
        <f t="shared" si="6"/>
        <v>448</v>
      </c>
      <c r="B455" s="89" t="s">
        <v>1052</v>
      </c>
      <c r="C455" s="236" t="s">
        <v>1053</v>
      </c>
      <c r="D455" s="239" t="s">
        <v>845</v>
      </c>
      <c r="E455" s="255" t="s">
        <v>829</v>
      </c>
      <c r="F455" s="255" t="s">
        <v>831</v>
      </c>
      <c r="G455" s="239" t="s">
        <v>462</v>
      </c>
      <c r="H455" s="239" t="s">
        <v>391</v>
      </c>
      <c r="I455" s="93" t="s">
        <v>1213</v>
      </c>
      <c r="J455" s="114">
        <v>39155</v>
      </c>
      <c r="K455" s="114">
        <v>39155</v>
      </c>
      <c r="L455" s="247">
        <v>13277.15</v>
      </c>
      <c r="M455" s="122">
        <v>398.31</v>
      </c>
      <c r="N455" s="20"/>
      <c r="O455" s="21"/>
      <c r="P455" s="21"/>
      <c r="Q455" s="21"/>
      <c r="R455" s="124"/>
      <c r="S455" s="252"/>
      <c r="T455" t="s">
        <v>811</v>
      </c>
      <c r="U455" s="254"/>
      <c r="V455" s="108"/>
      <c r="W455" s="254"/>
      <c r="X455" s="108"/>
    </row>
    <row r="456" spans="1:24">
      <c r="A456" s="88">
        <f t="shared" si="6"/>
        <v>449</v>
      </c>
      <c r="B456" s="89" t="s">
        <v>1054</v>
      </c>
      <c r="C456" s="236" t="s">
        <v>1055</v>
      </c>
      <c r="D456" s="239" t="s">
        <v>845</v>
      </c>
      <c r="E456" s="255" t="s">
        <v>829</v>
      </c>
      <c r="F456" s="255" t="s">
        <v>831</v>
      </c>
      <c r="G456" s="239" t="s">
        <v>462</v>
      </c>
      <c r="H456" s="239" t="s">
        <v>391</v>
      </c>
      <c r="I456" s="93" t="s">
        <v>1213</v>
      </c>
      <c r="J456" s="114">
        <v>39155</v>
      </c>
      <c r="K456" s="114">
        <v>39155</v>
      </c>
      <c r="L456" s="247">
        <v>13277.15</v>
      </c>
      <c r="M456" s="122">
        <v>398.31</v>
      </c>
      <c r="N456" s="20"/>
      <c r="O456" s="21"/>
      <c r="P456" s="21"/>
      <c r="Q456" s="21"/>
      <c r="R456" s="124"/>
      <c r="S456" s="252"/>
      <c r="T456" t="s">
        <v>811</v>
      </c>
      <c r="U456" s="254"/>
      <c r="V456" s="108"/>
      <c r="W456" s="254"/>
      <c r="X456" s="108"/>
    </row>
    <row r="457" spans="1:24">
      <c r="A457" s="88">
        <f t="shared" ref="A457:A508" si="7">A456+1</f>
        <v>450</v>
      </c>
      <c r="B457" s="89" t="s">
        <v>1056</v>
      </c>
      <c r="C457" s="236" t="s">
        <v>1057</v>
      </c>
      <c r="D457" s="239" t="s">
        <v>845</v>
      </c>
      <c r="E457" s="255" t="s">
        <v>829</v>
      </c>
      <c r="F457" s="255" t="s">
        <v>831</v>
      </c>
      <c r="G457" s="239" t="s">
        <v>462</v>
      </c>
      <c r="H457" s="239" t="s">
        <v>391</v>
      </c>
      <c r="I457" s="93" t="s">
        <v>1213</v>
      </c>
      <c r="J457" s="114">
        <v>39155</v>
      </c>
      <c r="K457" s="114">
        <v>39155</v>
      </c>
      <c r="L457" s="247">
        <v>13283.94</v>
      </c>
      <c r="M457" s="122">
        <v>398.52</v>
      </c>
      <c r="N457" s="20"/>
      <c r="O457" s="21"/>
      <c r="P457" s="21"/>
      <c r="Q457" s="21"/>
      <c r="R457" s="124"/>
      <c r="S457" s="252"/>
      <c r="T457" t="s">
        <v>811</v>
      </c>
      <c r="U457" s="254"/>
      <c r="V457" s="108"/>
      <c r="W457" s="254"/>
      <c r="X457" s="108"/>
    </row>
    <row r="458" spans="1:24">
      <c r="A458" s="88">
        <f t="shared" si="7"/>
        <v>451</v>
      </c>
      <c r="B458" s="89" t="s">
        <v>1058</v>
      </c>
      <c r="C458" s="236" t="s">
        <v>1059</v>
      </c>
      <c r="D458" s="239" t="s">
        <v>845</v>
      </c>
      <c r="E458" s="255" t="s">
        <v>829</v>
      </c>
      <c r="F458" s="255" t="s">
        <v>831</v>
      </c>
      <c r="G458" s="239" t="s">
        <v>462</v>
      </c>
      <c r="H458" s="239" t="s">
        <v>391</v>
      </c>
      <c r="I458" s="93" t="s">
        <v>1213</v>
      </c>
      <c r="J458" s="114">
        <v>39217</v>
      </c>
      <c r="K458" s="114">
        <v>39217</v>
      </c>
      <c r="L458" s="247">
        <v>13913.03</v>
      </c>
      <c r="M458" s="122">
        <v>417.39</v>
      </c>
      <c r="N458" s="20"/>
      <c r="O458" s="21"/>
      <c r="P458" s="21"/>
      <c r="Q458" s="21"/>
      <c r="R458" s="124"/>
      <c r="S458" s="252"/>
      <c r="T458" t="s">
        <v>811</v>
      </c>
      <c r="U458" s="254"/>
      <c r="V458" s="108"/>
      <c r="W458" s="254"/>
      <c r="X458" s="108"/>
    </row>
    <row r="459" spans="1:24">
      <c r="A459" s="88">
        <f t="shared" si="7"/>
        <v>452</v>
      </c>
      <c r="B459" s="89" t="s">
        <v>1060</v>
      </c>
      <c r="C459" s="236" t="s">
        <v>1061</v>
      </c>
      <c r="D459" s="239" t="s">
        <v>845</v>
      </c>
      <c r="E459" s="255" t="s">
        <v>829</v>
      </c>
      <c r="F459" s="255" t="s">
        <v>831</v>
      </c>
      <c r="G459" s="239" t="s">
        <v>462</v>
      </c>
      <c r="H459" s="239" t="s">
        <v>391</v>
      </c>
      <c r="I459" s="93" t="s">
        <v>1213</v>
      </c>
      <c r="J459" s="114">
        <v>39217</v>
      </c>
      <c r="K459" s="114">
        <v>39217</v>
      </c>
      <c r="L459" s="247">
        <v>13913.03</v>
      </c>
      <c r="M459" s="122">
        <v>417.39</v>
      </c>
      <c r="N459" s="20"/>
      <c r="O459" s="21"/>
      <c r="P459" s="21"/>
      <c r="Q459" s="21"/>
      <c r="R459" s="124"/>
      <c r="S459" s="252"/>
      <c r="T459" t="s">
        <v>811</v>
      </c>
      <c r="U459" s="254"/>
      <c r="V459" s="108"/>
      <c r="W459" s="254"/>
      <c r="X459" s="108"/>
    </row>
    <row r="460" spans="1:24">
      <c r="A460" s="88">
        <f t="shared" si="7"/>
        <v>453</v>
      </c>
      <c r="B460" s="89" t="s">
        <v>1062</v>
      </c>
      <c r="C460" s="236" t="s">
        <v>1063</v>
      </c>
      <c r="D460" s="239" t="s">
        <v>845</v>
      </c>
      <c r="E460" s="255" t="s">
        <v>829</v>
      </c>
      <c r="F460" s="255" t="s">
        <v>831</v>
      </c>
      <c r="G460" s="239" t="s">
        <v>462</v>
      </c>
      <c r="H460" s="239" t="s">
        <v>391</v>
      </c>
      <c r="I460" s="93" t="s">
        <v>1213</v>
      </c>
      <c r="J460" s="114">
        <v>39217</v>
      </c>
      <c r="K460" s="114">
        <v>39217</v>
      </c>
      <c r="L460" s="247">
        <v>13913.03</v>
      </c>
      <c r="M460" s="122">
        <v>417.39</v>
      </c>
      <c r="N460" s="20"/>
      <c r="O460" s="21"/>
      <c r="P460" s="21"/>
      <c r="Q460" s="21"/>
      <c r="R460" s="124"/>
      <c r="S460" s="252"/>
      <c r="T460" t="s">
        <v>811</v>
      </c>
      <c r="U460" s="254"/>
      <c r="V460" s="108"/>
      <c r="W460" s="254"/>
      <c r="X460" s="108"/>
    </row>
    <row r="461" spans="1:24">
      <c r="A461" s="88">
        <f t="shared" si="7"/>
        <v>454</v>
      </c>
      <c r="B461" s="89" t="s">
        <v>1064</v>
      </c>
      <c r="C461" s="236" t="s">
        <v>1065</v>
      </c>
      <c r="D461" s="239" t="s">
        <v>845</v>
      </c>
      <c r="E461" s="255" t="s">
        <v>829</v>
      </c>
      <c r="F461" s="255" t="s">
        <v>831</v>
      </c>
      <c r="G461" s="239" t="s">
        <v>462</v>
      </c>
      <c r="H461" s="239" t="s">
        <v>391</v>
      </c>
      <c r="I461" s="93" t="s">
        <v>1213</v>
      </c>
      <c r="J461" s="114">
        <v>39217</v>
      </c>
      <c r="K461" s="114">
        <v>39217</v>
      </c>
      <c r="L461" s="247">
        <v>13913.03</v>
      </c>
      <c r="M461" s="122">
        <v>417.39</v>
      </c>
      <c r="N461" s="20"/>
      <c r="O461" s="21"/>
      <c r="P461" s="21"/>
      <c r="Q461" s="21"/>
      <c r="R461" s="124"/>
      <c r="S461" s="252"/>
      <c r="T461" t="s">
        <v>811</v>
      </c>
      <c r="U461" s="254"/>
      <c r="V461" s="108"/>
      <c r="W461" s="254"/>
      <c r="X461" s="108"/>
    </row>
    <row r="462" spans="1:24">
      <c r="A462" s="88">
        <f t="shared" si="7"/>
        <v>455</v>
      </c>
      <c r="B462" s="89" t="s">
        <v>1066</v>
      </c>
      <c r="C462" s="236" t="s">
        <v>1067</v>
      </c>
      <c r="D462" s="239" t="s">
        <v>845</v>
      </c>
      <c r="E462" s="255" t="s">
        <v>829</v>
      </c>
      <c r="F462" s="255" t="s">
        <v>831</v>
      </c>
      <c r="G462" s="239" t="s">
        <v>462</v>
      </c>
      <c r="H462" s="239" t="s">
        <v>391</v>
      </c>
      <c r="I462" s="93" t="s">
        <v>1213</v>
      </c>
      <c r="J462" s="114">
        <v>39217</v>
      </c>
      <c r="K462" s="114">
        <v>39217</v>
      </c>
      <c r="L462" s="247">
        <v>13913.03</v>
      </c>
      <c r="M462" s="122">
        <v>417.39</v>
      </c>
      <c r="N462" s="20"/>
      <c r="O462" s="21"/>
      <c r="P462" s="21"/>
      <c r="Q462" s="21"/>
      <c r="R462" s="124"/>
      <c r="S462" s="252"/>
      <c r="T462" t="s">
        <v>811</v>
      </c>
      <c r="U462" s="254"/>
      <c r="V462" s="108"/>
      <c r="W462" s="254"/>
      <c r="X462" s="108"/>
    </row>
    <row r="463" spans="1:24">
      <c r="A463" s="88">
        <f t="shared" si="7"/>
        <v>456</v>
      </c>
      <c r="B463" s="89" t="s">
        <v>1068</v>
      </c>
      <c r="C463" s="236" t="s">
        <v>1069</v>
      </c>
      <c r="D463" s="239" t="s">
        <v>836</v>
      </c>
      <c r="E463" s="255" t="s">
        <v>829</v>
      </c>
      <c r="F463" s="255" t="s">
        <v>831</v>
      </c>
      <c r="G463" s="239" t="s">
        <v>462</v>
      </c>
      <c r="H463" s="239" t="s">
        <v>391</v>
      </c>
      <c r="I463" s="93" t="s">
        <v>1213</v>
      </c>
      <c r="J463" s="114">
        <v>39217</v>
      </c>
      <c r="K463" s="114">
        <v>39217</v>
      </c>
      <c r="L463" s="247">
        <v>14172.75</v>
      </c>
      <c r="M463" s="122">
        <v>425.18</v>
      </c>
      <c r="N463" s="20"/>
      <c r="O463" s="21"/>
      <c r="P463" s="21"/>
      <c r="Q463" s="21"/>
      <c r="R463" s="124"/>
      <c r="S463" s="252"/>
      <c r="T463" t="s">
        <v>811</v>
      </c>
      <c r="U463" s="254"/>
      <c r="V463" s="108"/>
      <c r="W463" s="254"/>
      <c r="X463" s="108"/>
    </row>
    <row r="464" spans="1:24">
      <c r="A464" s="88">
        <f t="shared" si="7"/>
        <v>457</v>
      </c>
      <c r="B464" s="89" t="s">
        <v>1070</v>
      </c>
      <c r="C464" s="236" t="s">
        <v>1071</v>
      </c>
      <c r="D464" s="239" t="s">
        <v>845</v>
      </c>
      <c r="E464" s="255" t="s">
        <v>829</v>
      </c>
      <c r="F464" s="255" t="s">
        <v>831</v>
      </c>
      <c r="G464" s="239" t="s">
        <v>462</v>
      </c>
      <c r="H464" s="239" t="s">
        <v>391</v>
      </c>
      <c r="I464" s="93" t="s">
        <v>1213</v>
      </c>
      <c r="J464" s="114">
        <v>39217</v>
      </c>
      <c r="K464" s="114">
        <v>39217</v>
      </c>
      <c r="L464" s="247">
        <v>13913.03</v>
      </c>
      <c r="M464" s="122">
        <v>417.39</v>
      </c>
      <c r="N464" s="20"/>
      <c r="O464" s="21"/>
      <c r="P464" s="21"/>
      <c r="Q464" s="21"/>
      <c r="R464" s="124"/>
      <c r="S464" s="252"/>
      <c r="T464" t="s">
        <v>811</v>
      </c>
      <c r="U464" s="254"/>
      <c r="V464" s="108"/>
      <c r="W464" s="254"/>
      <c r="X464" s="108"/>
    </row>
    <row r="465" spans="1:24">
      <c r="A465" s="88">
        <f t="shared" si="7"/>
        <v>458</v>
      </c>
      <c r="B465" s="89" t="s">
        <v>1072</v>
      </c>
      <c r="C465" s="236" t="s">
        <v>1073</v>
      </c>
      <c r="D465" s="239" t="s">
        <v>845</v>
      </c>
      <c r="E465" s="255" t="s">
        <v>829</v>
      </c>
      <c r="F465" s="255" t="s">
        <v>831</v>
      </c>
      <c r="G465" s="239" t="s">
        <v>462</v>
      </c>
      <c r="H465" s="239" t="s">
        <v>391</v>
      </c>
      <c r="I465" s="93" t="s">
        <v>1213</v>
      </c>
      <c r="J465" s="114">
        <v>39217</v>
      </c>
      <c r="K465" s="114">
        <v>39217</v>
      </c>
      <c r="L465" s="247">
        <v>13913.03</v>
      </c>
      <c r="M465" s="122">
        <v>417.39</v>
      </c>
      <c r="N465" s="20"/>
      <c r="O465" s="21"/>
      <c r="P465" s="21"/>
      <c r="Q465" s="21"/>
      <c r="R465" s="124"/>
      <c r="S465" s="252"/>
      <c r="T465" t="s">
        <v>811</v>
      </c>
      <c r="U465" s="254"/>
      <c r="V465" s="108"/>
      <c r="W465" s="254"/>
      <c r="X465" s="108"/>
    </row>
    <row r="466" spans="1:24">
      <c r="A466" s="88">
        <f t="shared" si="7"/>
        <v>459</v>
      </c>
      <c r="B466" s="89" t="s">
        <v>1074</v>
      </c>
      <c r="C466" s="236" t="s">
        <v>1075</v>
      </c>
      <c r="D466" s="239" t="s">
        <v>845</v>
      </c>
      <c r="E466" s="255" t="s">
        <v>829</v>
      </c>
      <c r="F466" s="255" t="s">
        <v>831</v>
      </c>
      <c r="G466" s="239" t="s">
        <v>462</v>
      </c>
      <c r="H466" s="239" t="s">
        <v>391</v>
      </c>
      <c r="I466" s="93" t="s">
        <v>1213</v>
      </c>
      <c r="J466" s="114">
        <v>39217</v>
      </c>
      <c r="K466" s="114">
        <v>39217</v>
      </c>
      <c r="L466" s="247">
        <v>13913.03</v>
      </c>
      <c r="M466" s="122">
        <v>417.39</v>
      </c>
      <c r="N466" s="20"/>
      <c r="O466" s="21"/>
      <c r="P466" s="21"/>
      <c r="Q466" s="21"/>
      <c r="R466" s="124"/>
      <c r="S466" s="252"/>
      <c r="T466" t="s">
        <v>811</v>
      </c>
      <c r="U466" s="254"/>
      <c r="V466" s="108"/>
      <c r="W466" s="254"/>
      <c r="X466" s="108"/>
    </row>
    <row r="467" spans="1:24">
      <c r="A467" s="88">
        <f t="shared" si="7"/>
        <v>460</v>
      </c>
      <c r="B467" s="89" t="s">
        <v>1076</v>
      </c>
      <c r="C467" s="236" t="s">
        <v>1077</v>
      </c>
      <c r="D467" s="239" t="s">
        <v>845</v>
      </c>
      <c r="E467" s="255" t="s">
        <v>829</v>
      </c>
      <c r="F467" s="255" t="s">
        <v>831</v>
      </c>
      <c r="G467" s="239" t="s">
        <v>462</v>
      </c>
      <c r="H467" s="239" t="s">
        <v>391</v>
      </c>
      <c r="I467" s="93" t="s">
        <v>1213</v>
      </c>
      <c r="J467" s="114">
        <v>39217</v>
      </c>
      <c r="K467" s="114">
        <v>39217</v>
      </c>
      <c r="L467" s="247">
        <v>13913.03</v>
      </c>
      <c r="M467" s="122">
        <v>417.39</v>
      </c>
      <c r="N467" s="20"/>
      <c r="O467" s="21"/>
      <c r="P467" s="21"/>
      <c r="Q467" s="21"/>
      <c r="R467" s="124"/>
      <c r="S467" s="252"/>
      <c r="T467" t="s">
        <v>811</v>
      </c>
      <c r="U467" s="254"/>
      <c r="V467" s="108"/>
      <c r="W467" s="254"/>
      <c r="X467" s="108"/>
    </row>
    <row r="468" spans="1:24">
      <c r="A468" s="88">
        <f t="shared" si="7"/>
        <v>461</v>
      </c>
      <c r="B468" s="89" t="s">
        <v>1078</v>
      </c>
      <c r="C468" s="236" t="s">
        <v>1079</v>
      </c>
      <c r="D468" s="239" t="s">
        <v>863</v>
      </c>
      <c r="E468" s="255" t="s">
        <v>829</v>
      </c>
      <c r="F468" s="255" t="s">
        <v>831</v>
      </c>
      <c r="G468" s="239" t="s">
        <v>462</v>
      </c>
      <c r="H468" s="239" t="s">
        <v>391</v>
      </c>
      <c r="I468" s="93" t="s">
        <v>1213</v>
      </c>
      <c r="J468" s="114">
        <v>39217</v>
      </c>
      <c r="K468" s="114">
        <v>39217</v>
      </c>
      <c r="L468" s="247">
        <v>13959.14</v>
      </c>
      <c r="M468" s="122">
        <v>418.77</v>
      </c>
      <c r="N468" s="20"/>
      <c r="O468" s="21"/>
      <c r="P468" s="21"/>
      <c r="Q468" s="21"/>
      <c r="R468" s="124"/>
      <c r="S468" s="252"/>
      <c r="T468" t="s">
        <v>811</v>
      </c>
      <c r="U468" s="254"/>
      <c r="V468" s="108"/>
      <c r="W468" s="254"/>
      <c r="X468" s="108"/>
    </row>
    <row r="469" spans="1:24">
      <c r="A469" s="88">
        <f t="shared" si="7"/>
        <v>462</v>
      </c>
      <c r="B469" s="89" t="s">
        <v>1080</v>
      </c>
      <c r="C469" s="236" t="s">
        <v>1081</v>
      </c>
      <c r="D469" s="239" t="s">
        <v>836</v>
      </c>
      <c r="E469" s="255" t="s">
        <v>829</v>
      </c>
      <c r="F469" s="255" t="s">
        <v>831</v>
      </c>
      <c r="G469" s="239" t="s">
        <v>462</v>
      </c>
      <c r="H469" s="239" t="s">
        <v>391</v>
      </c>
      <c r="I469" s="93" t="s">
        <v>1213</v>
      </c>
      <c r="J469" s="114">
        <v>39155</v>
      </c>
      <c r="K469" s="114">
        <v>39155</v>
      </c>
      <c r="L469" s="247">
        <v>14055.47</v>
      </c>
      <c r="M469" s="122">
        <v>421.66</v>
      </c>
      <c r="N469" s="20"/>
      <c r="O469" s="21"/>
      <c r="P469" s="21"/>
      <c r="Q469" s="21"/>
      <c r="R469" s="124"/>
      <c r="S469" s="252"/>
      <c r="T469" t="s">
        <v>811</v>
      </c>
      <c r="U469" s="254"/>
      <c r="V469" s="108"/>
      <c r="W469" s="254"/>
      <c r="X469" s="108"/>
    </row>
    <row r="470" spans="1:24">
      <c r="A470" s="88">
        <f t="shared" si="7"/>
        <v>463</v>
      </c>
      <c r="B470" s="89" t="s">
        <v>1082</v>
      </c>
      <c r="C470" s="236" t="s">
        <v>1083</v>
      </c>
      <c r="D470" s="239" t="s">
        <v>845</v>
      </c>
      <c r="E470" s="255" t="s">
        <v>829</v>
      </c>
      <c r="F470" s="255" t="s">
        <v>831</v>
      </c>
      <c r="G470" s="239" t="s">
        <v>462</v>
      </c>
      <c r="H470" s="239" t="s">
        <v>391</v>
      </c>
      <c r="I470" s="93" t="s">
        <v>1213</v>
      </c>
      <c r="J470" s="114">
        <v>39217</v>
      </c>
      <c r="K470" s="114">
        <v>39217</v>
      </c>
      <c r="L470" s="247">
        <v>14042.52</v>
      </c>
      <c r="M470" s="122">
        <v>421.28</v>
      </c>
      <c r="N470" s="20"/>
      <c r="O470" s="21"/>
      <c r="P470" s="21"/>
      <c r="Q470" s="21"/>
      <c r="R470" s="124"/>
      <c r="S470" s="252"/>
      <c r="T470" t="s">
        <v>811</v>
      </c>
      <c r="U470" s="254"/>
      <c r="V470" s="108"/>
      <c r="W470" s="254"/>
      <c r="X470" s="108"/>
    </row>
    <row r="471" spans="1:24">
      <c r="A471" s="88">
        <f t="shared" si="7"/>
        <v>464</v>
      </c>
      <c r="B471" s="89" t="s">
        <v>1084</v>
      </c>
      <c r="C471" s="236" t="s">
        <v>1085</v>
      </c>
      <c r="D471" s="239" t="s">
        <v>936</v>
      </c>
      <c r="E471" s="255" t="s">
        <v>829</v>
      </c>
      <c r="F471" s="255" t="s">
        <v>831</v>
      </c>
      <c r="G471" s="239" t="s">
        <v>462</v>
      </c>
      <c r="H471" s="239" t="s">
        <v>391</v>
      </c>
      <c r="I471" s="93" t="s">
        <v>1213</v>
      </c>
      <c r="J471" s="114">
        <v>39155</v>
      </c>
      <c r="K471" s="114">
        <v>39155</v>
      </c>
      <c r="L471" s="247">
        <v>11303.82</v>
      </c>
      <c r="M471" s="122">
        <v>339.11</v>
      </c>
      <c r="N471" s="20"/>
      <c r="O471" s="21"/>
      <c r="P471" s="21"/>
      <c r="Q471" s="21"/>
      <c r="R471" s="124"/>
      <c r="S471" s="252"/>
      <c r="T471" t="s">
        <v>811</v>
      </c>
      <c r="U471" s="254"/>
      <c r="V471" s="108"/>
      <c r="W471" s="254"/>
      <c r="X471" s="108"/>
    </row>
    <row r="472" spans="1:24">
      <c r="A472" s="88">
        <f t="shared" si="7"/>
        <v>465</v>
      </c>
      <c r="B472" s="89" t="s">
        <v>1086</v>
      </c>
      <c r="C472" s="236" t="s">
        <v>1087</v>
      </c>
      <c r="D472" s="239" t="s">
        <v>936</v>
      </c>
      <c r="E472" s="255" t="s">
        <v>829</v>
      </c>
      <c r="F472" s="255" t="s">
        <v>831</v>
      </c>
      <c r="G472" s="239" t="s">
        <v>462</v>
      </c>
      <c r="H472" s="239" t="s">
        <v>391</v>
      </c>
      <c r="I472" s="93" t="s">
        <v>1213</v>
      </c>
      <c r="J472" s="114">
        <v>39155</v>
      </c>
      <c r="K472" s="114">
        <v>39155</v>
      </c>
      <c r="L472" s="247">
        <v>11303.82</v>
      </c>
      <c r="M472" s="122">
        <v>339.11</v>
      </c>
      <c r="N472" s="20"/>
      <c r="O472" s="21"/>
      <c r="P472" s="21"/>
      <c r="Q472" s="21"/>
      <c r="R472" s="124"/>
      <c r="S472" s="252"/>
      <c r="T472" t="s">
        <v>811</v>
      </c>
      <c r="U472" s="254"/>
      <c r="V472" s="108"/>
      <c r="W472" s="254"/>
      <c r="X472" s="108"/>
    </row>
    <row r="473" spans="1:24">
      <c r="A473" s="88">
        <f t="shared" si="7"/>
        <v>466</v>
      </c>
      <c r="B473" s="89" t="s">
        <v>1088</v>
      </c>
      <c r="C473" s="236" t="s">
        <v>1089</v>
      </c>
      <c r="D473" s="239" t="s">
        <v>959</v>
      </c>
      <c r="E473" s="255" t="s">
        <v>829</v>
      </c>
      <c r="F473" s="255" t="s">
        <v>831</v>
      </c>
      <c r="G473" s="239" t="s">
        <v>462</v>
      </c>
      <c r="H473" s="239" t="s">
        <v>391</v>
      </c>
      <c r="I473" s="93" t="s">
        <v>1213</v>
      </c>
      <c r="J473" s="114">
        <v>39155</v>
      </c>
      <c r="K473" s="114">
        <v>39155</v>
      </c>
      <c r="L473" s="247">
        <v>11324.5</v>
      </c>
      <c r="M473" s="122">
        <v>339.74</v>
      </c>
      <c r="N473" s="20"/>
      <c r="O473" s="21"/>
      <c r="P473" s="21"/>
      <c r="Q473" s="21"/>
      <c r="R473" s="124"/>
      <c r="S473" s="252"/>
      <c r="T473" t="s">
        <v>811</v>
      </c>
      <c r="U473" s="254"/>
      <c r="V473" s="108"/>
      <c r="W473" s="254"/>
      <c r="X473" s="108"/>
    </row>
    <row r="474" spans="1:24">
      <c r="A474" s="88">
        <f t="shared" si="7"/>
        <v>467</v>
      </c>
      <c r="B474" s="89" t="s">
        <v>1090</v>
      </c>
      <c r="C474" s="236" t="s">
        <v>1091</v>
      </c>
      <c r="D474" s="239" t="s">
        <v>992</v>
      </c>
      <c r="E474" s="255" t="s">
        <v>829</v>
      </c>
      <c r="F474" s="255" t="s">
        <v>831</v>
      </c>
      <c r="G474" s="239" t="s">
        <v>462</v>
      </c>
      <c r="H474" s="239" t="s">
        <v>391</v>
      </c>
      <c r="I474" s="93" t="s">
        <v>1213</v>
      </c>
      <c r="J474" s="114">
        <v>39155</v>
      </c>
      <c r="K474" s="114">
        <v>39155</v>
      </c>
      <c r="L474" s="247">
        <v>13507.98</v>
      </c>
      <c r="M474" s="122">
        <v>405.24</v>
      </c>
      <c r="N474" s="20"/>
      <c r="O474" s="21"/>
      <c r="P474" s="21"/>
      <c r="Q474" s="21"/>
      <c r="R474" s="124"/>
      <c r="S474" s="252"/>
      <c r="T474" t="s">
        <v>811</v>
      </c>
      <c r="U474" s="254"/>
      <c r="V474" s="108"/>
      <c r="W474" s="254"/>
      <c r="X474" s="108"/>
    </row>
    <row r="475" spans="1:24">
      <c r="A475" s="88">
        <f t="shared" si="7"/>
        <v>468</v>
      </c>
      <c r="B475" s="89" t="s">
        <v>1092</v>
      </c>
      <c r="C475" s="236" t="s">
        <v>1093</v>
      </c>
      <c r="D475" s="239" t="s">
        <v>936</v>
      </c>
      <c r="E475" s="255" t="s">
        <v>829</v>
      </c>
      <c r="F475" s="255" t="s">
        <v>831</v>
      </c>
      <c r="G475" s="239" t="s">
        <v>462</v>
      </c>
      <c r="H475" s="239" t="s">
        <v>391</v>
      </c>
      <c r="I475" s="93" t="s">
        <v>1213</v>
      </c>
      <c r="J475" s="114">
        <v>39155</v>
      </c>
      <c r="K475" s="114">
        <v>39155</v>
      </c>
      <c r="L475" s="247">
        <v>11177.5</v>
      </c>
      <c r="M475" s="122">
        <v>335.33</v>
      </c>
      <c r="N475" s="20"/>
      <c r="O475" s="21"/>
      <c r="P475" s="21"/>
      <c r="Q475" s="21"/>
      <c r="R475" s="124"/>
      <c r="S475" s="252"/>
      <c r="T475" t="s">
        <v>811</v>
      </c>
      <c r="U475" s="254"/>
      <c r="V475" s="108"/>
      <c r="W475" s="254"/>
      <c r="X475" s="108"/>
    </row>
    <row r="476" spans="1:24">
      <c r="A476" s="88">
        <f t="shared" si="7"/>
        <v>469</v>
      </c>
      <c r="B476" s="89" t="s">
        <v>1094</v>
      </c>
      <c r="C476" s="236" t="s">
        <v>1095</v>
      </c>
      <c r="D476" s="239" t="s">
        <v>936</v>
      </c>
      <c r="E476" s="255" t="s">
        <v>829</v>
      </c>
      <c r="F476" s="255" t="s">
        <v>831</v>
      </c>
      <c r="G476" s="239" t="s">
        <v>462</v>
      </c>
      <c r="H476" s="239" t="s">
        <v>391</v>
      </c>
      <c r="I476" s="93" t="s">
        <v>1213</v>
      </c>
      <c r="J476" s="114">
        <v>39155</v>
      </c>
      <c r="K476" s="114">
        <v>39155</v>
      </c>
      <c r="L476" s="247">
        <v>11172</v>
      </c>
      <c r="M476" s="122">
        <v>335.16</v>
      </c>
      <c r="N476" s="20"/>
      <c r="O476" s="21"/>
      <c r="P476" s="21"/>
      <c r="Q476" s="21"/>
      <c r="R476" s="124"/>
      <c r="S476" s="252"/>
      <c r="T476" t="s">
        <v>811</v>
      </c>
      <c r="U476" s="254"/>
      <c r="V476" s="108"/>
      <c r="W476" s="254"/>
      <c r="X476" s="108"/>
    </row>
    <row r="477" spans="1:24">
      <c r="A477" s="88">
        <f t="shared" si="7"/>
        <v>470</v>
      </c>
      <c r="B477" s="89" t="s">
        <v>1096</v>
      </c>
      <c r="C477" s="236" t="s">
        <v>1097</v>
      </c>
      <c r="D477" s="239" t="s">
        <v>836</v>
      </c>
      <c r="E477" s="255" t="s">
        <v>829</v>
      </c>
      <c r="F477" s="255" t="s">
        <v>831</v>
      </c>
      <c r="G477" s="239" t="s">
        <v>462</v>
      </c>
      <c r="H477" s="239" t="s">
        <v>391</v>
      </c>
      <c r="I477" s="93" t="s">
        <v>1213</v>
      </c>
      <c r="J477" s="114">
        <v>39156</v>
      </c>
      <c r="K477" s="114">
        <v>39156</v>
      </c>
      <c r="L477" s="247">
        <v>10873.2</v>
      </c>
      <c r="M477" s="122">
        <v>326.2</v>
      </c>
      <c r="N477" s="20"/>
      <c r="O477" s="21"/>
      <c r="P477" s="21"/>
      <c r="Q477" s="21"/>
      <c r="R477" s="124"/>
      <c r="S477" s="252"/>
      <c r="T477" t="s">
        <v>811</v>
      </c>
      <c r="U477" s="254"/>
      <c r="V477" s="108"/>
      <c r="W477" s="254"/>
      <c r="X477" s="108"/>
    </row>
    <row r="478" spans="1:24">
      <c r="A478" s="88">
        <f t="shared" si="7"/>
        <v>471</v>
      </c>
      <c r="B478" s="89" t="s">
        <v>1098</v>
      </c>
      <c r="C478" s="236" t="s">
        <v>1099</v>
      </c>
      <c r="D478" s="239" t="s">
        <v>836</v>
      </c>
      <c r="E478" s="255" t="s">
        <v>829</v>
      </c>
      <c r="F478" s="255" t="s">
        <v>831</v>
      </c>
      <c r="G478" s="239" t="s">
        <v>462</v>
      </c>
      <c r="H478" s="239" t="s">
        <v>391</v>
      </c>
      <c r="I478" s="93" t="s">
        <v>1213</v>
      </c>
      <c r="J478" s="114">
        <v>39217</v>
      </c>
      <c r="K478" s="114">
        <v>39217</v>
      </c>
      <c r="L478" s="247">
        <v>14172.75</v>
      </c>
      <c r="M478" s="122">
        <v>425.18</v>
      </c>
      <c r="N478" s="20"/>
      <c r="O478" s="21"/>
      <c r="P478" s="21"/>
      <c r="Q478" s="21"/>
      <c r="R478" s="124"/>
      <c r="S478" s="252"/>
      <c r="T478" t="s">
        <v>811</v>
      </c>
      <c r="U478" s="254"/>
      <c r="V478" s="108"/>
      <c r="W478" s="254"/>
      <c r="X478" s="108"/>
    </row>
    <row r="479" spans="1:24">
      <c r="A479" s="88">
        <f t="shared" si="7"/>
        <v>472</v>
      </c>
      <c r="B479" s="89" t="s">
        <v>1100</v>
      </c>
      <c r="C479" s="236" t="s">
        <v>1101</v>
      </c>
      <c r="D479" s="239" t="s">
        <v>836</v>
      </c>
      <c r="E479" s="255" t="s">
        <v>829</v>
      </c>
      <c r="F479" s="255" t="s">
        <v>831</v>
      </c>
      <c r="G479" s="239" t="s">
        <v>462</v>
      </c>
      <c r="H479" s="239" t="s">
        <v>391</v>
      </c>
      <c r="I479" s="93" t="s">
        <v>1213</v>
      </c>
      <c r="J479" s="114">
        <v>39217</v>
      </c>
      <c r="K479" s="114">
        <v>39217</v>
      </c>
      <c r="L479" s="247">
        <v>14172.75</v>
      </c>
      <c r="M479" s="122">
        <v>425.18</v>
      </c>
      <c r="N479" s="20"/>
      <c r="O479" s="21"/>
      <c r="P479" s="21"/>
      <c r="Q479" s="21"/>
      <c r="R479" s="124"/>
      <c r="S479" s="252"/>
      <c r="T479" t="s">
        <v>811</v>
      </c>
      <c r="U479" s="254"/>
      <c r="V479" s="108"/>
      <c r="W479" s="254"/>
      <c r="X479" s="108"/>
    </row>
    <row r="480" spans="1:24">
      <c r="A480" s="88">
        <f t="shared" si="7"/>
        <v>473</v>
      </c>
      <c r="B480" s="89" t="s">
        <v>1102</v>
      </c>
      <c r="C480" s="236" t="s">
        <v>1103</v>
      </c>
      <c r="D480" s="239" t="s">
        <v>836</v>
      </c>
      <c r="E480" s="255" t="s">
        <v>829</v>
      </c>
      <c r="F480" s="255" t="s">
        <v>831</v>
      </c>
      <c r="G480" s="239" t="s">
        <v>462</v>
      </c>
      <c r="H480" s="239" t="s">
        <v>391</v>
      </c>
      <c r="I480" s="93" t="s">
        <v>1213</v>
      </c>
      <c r="J480" s="114">
        <v>39217</v>
      </c>
      <c r="K480" s="114">
        <v>39217</v>
      </c>
      <c r="L480" s="247">
        <v>14172.75</v>
      </c>
      <c r="M480" s="122">
        <v>425.18</v>
      </c>
      <c r="N480" s="20"/>
      <c r="O480" s="21"/>
      <c r="P480" s="21"/>
      <c r="Q480" s="21"/>
      <c r="R480" s="124"/>
      <c r="S480" s="252"/>
      <c r="T480" t="s">
        <v>811</v>
      </c>
      <c r="U480" s="254"/>
      <c r="V480" s="108"/>
      <c r="W480" s="254"/>
      <c r="X480" s="108"/>
    </row>
    <row r="481" spans="1:24">
      <c r="A481" s="88">
        <f t="shared" si="7"/>
        <v>474</v>
      </c>
      <c r="B481" s="89" t="s">
        <v>1104</v>
      </c>
      <c r="C481" s="236" t="s">
        <v>1105</v>
      </c>
      <c r="D481" s="239" t="s">
        <v>836</v>
      </c>
      <c r="E481" s="255" t="s">
        <v>829</v>
      </c>
      <c r="F481" s="255" t="s">
        <v>831</v>
      </c>
      <c r="G481" s="239" t="s">
        <v>462</v>
      </c>
      <c r="H481" s="239" t="s">
        <v>391</v>
      </c>
      <c r="I481" s="93" t="s">
        <v>1213</v>
      </c>
      <c r="J481" s="114">
        <v>39217</v>
      </c>
      <c r="K481" s="114">
        <v>39217</v>
      </c>
      <c r="L481" s="247">
        <v>14172.75</v>
      </c>
      <c r="M481" s="122">
        <v>425.18</v>
      </c>
      <c r="N481" s="20"/>
      <c r="O481" s="21"/>
      <c r="P481" s="21"/>
      <c r="Q481" s="21"/>
      <c r="R481" s="124"/>
      <c r="S481" s="252"/>
      <c r="T481" t="s">
        <v>811</v>
      </c>
      <c r="U481" s="254"/>
      <c r="V481" s="108"/>
      <c r="W481" s="254"/>
      <c r="X481" s="108"/>
    </row>
    <row r="482" spans="1:24">
      <c r="A482" s="88">
        <f t="shared" si="7"/>
        <v>475</v>
      </c>
      <c r="B482" s="89" t="s">
        <v>1106</v>
      </c>
      <c r="C482" s="236" t="s">
        <v>1107</v>
      </c>
      <c r="D482" s="239" t="s">
        <v>836</v>
      </c>
      <c r="E482" s="255" t="s">
        <v>829</v>
      </c>
      <c r="F482" s="255" t="s">
        <v>831</v>
      </c>
      <c r="G482" s="239" t="s">
        <v>462</v>
      </c>
      <c r="H482" s="239" t="s">
        <v>391</v>
      </c>
      <c r="I482" s="93" t="s">
        <v>1213</v>
      </c>
      <c r="J482" s="114">
        <v>39217</v>
      </c>
      <c r="K482" s="114">
        <v>39217</v>
      </c>
      <c r="L482" s="247">
        <v>14172.75</v>
      </c>
      <c r="M482" s="122">
        <v>425.18</v>
      </c>
      <c r="N482" s="20"/>
      <c r="O482" s="21"/>
      <c r="P482" s="21"/>
      <c r="Q482" s="21"/>
      <c r="R482" s="124"/>
      <c r="S482" s="252"/>
      <c r="T482" t="s">
        <v>811</v>
      </c>
      <c r="U482" s="254"/>
      <c r="V482" s="108"/>
      <c r="W482" s="254"/>
      <c r="X482" s="108"/>
    </row>
    <row r="483" spans="1:24">
      <c r="A483" s="88">
        <f t="shared" si="7"/>
        <v>476</v>
      </c>
      <c r="B483" s="89" t="s">
        <v>1108</v>
      </c>
      <c r="C483" s="236" t="s">
        <v>1109</v>
      </c>
      <c r="D483" s="239" t="s">
        <v>875</v>
      </c>
      <c r="E483" s="255" t="s">
        <v>829</v>
      </c>
      <c r="F483" s="255" t="s">
        <v>831</v>
      </c>
      <c r="G483" s="239" t="s">
        <v>462</v>
      </c>
      <c r="H483" s="239" t="s">
        <v>391</v>
      </c>
      <c r="I483" s="93" t="s">
        <v>1213</v>
      </c>
      <c r="J483" s="114">
        <v>39217</v>
      </c>
      <c r="K483" s="114">
        <v>39217</v>
      </c>
      <c r="L483" s="247">
        <v>13912.98</v>
      </c>
      <c r="M483" s="122">
        <v>417.39</v>
      </c>
      <c r="N483" s="20"/>
      <c r="O483" s="21"/>
      <c r="P483" s="21"/>
      <c r="Q483" s="21"/>
      <c r="R483" s="124"/>
      <c r="S483" s="252"/>
      <c r="T483" t="s">
        <v>811</v>
      </c>
      <c r="U483" s="254"/>
      <c r="V483" s="108"/>
      <c r="W483" s="254"/>
      <c r="X483" s="108"/>
    </row>
    <row r="484" spans="1:24">
      <c r="A484" s="88">
        <f t="shared" si="7"/>
        <v>477</v>
      </c>
      <c r="B484" s="89" t="s">
        <v>1110</v>
      </c>
      <c r="C484" s="236" t="s">
        <v>1111</v>
      </c>
      <c r="D484" s="239" t="s">
        <v>866</v>
      </c>
      <c r="E484" s="255" t="s">
        <v>829</v>
      </c>
      <c r="F484" s="255" t="s">
        <v>831</v>
      </c>
      <c r="G484" s="239" t="s">
        <v>462</v>
      </c>
      <c r="H484" s="239" t="s">
        <v>391</v>
      </c>
      <c r="I484" s="93" t="s">
        <v>1213</v>
      </c>
      <c r="J484" s="114">
        <v>39217</v>
      </c>
      <c r="K484" s="114">
        <v>39217</v>
      </c>
      <c r="L484" s="247">
        <v>14977.48</v>
      </c>
      <c r="M484" s="122">
        <v>449.32</v>
      </c>
      <c r="N484" s="20"/>
      <c r="O484" s="21"/>
      <c r="P484" s="21"/>
      <c r="Q484" s="21"/>
      <c r="R484" s="124"/>
      <c r="S484" s="252"/>
      <c r="T484" t="s">
        <v>811</v>
      </c>
      <c r="U484" s="254"/>
      <c r="V484" s="108"/>
      <c r="W484" s="254"/>
      <c r="X484" s="108"/>
    </row>
    <row r="485" spans="1:24">
      <c r="A485" s="88">
        <f t="shared" si="7"/>
        <v>478</v>
      </c>
      <c r="B485" s="89" t="s">
        <v>1112</v>
      </c>
      <c r="C485" s="236" t="s">
        <v>1113</v>
      </c>
      <c r="D485" s="239" t="s">
        <v>936</v>
      </c>
      <c r="E485" s="255" t="s">
        <v>829</v>
      </c>
      <c r="F485" s="255" t="s">
        <v>831</v>
      </c>
      <c r="G485" s="239" t="s">
        <v>462</v>
      </c>
      <c r="H485" s="239" t="s">
        <v>391</v>
      </c>
      <c r="I485" s="93" t="s">
        <v>1213</v>
      </c>
      <c r="J485" s="114">
        <v>39217</v>
      </c>
      <c r="K485" s="114">
        <v>39217</v>
      </c>
      <c r="L485" s="247">
        <v>13418</v>
      </c>
      <c r="M485" s="122">
        <v>402.54</v>
      </c>
      <c r="N485" s="20"/>
      <c r="O485" s="21"/>
      <c r="P485" s="21"/>
      <c r="Q485" s="21"/>
      <c r="R485" s="124"/>
      <c r="S485" s="252"/>
      <c r="T485" t="s">
        <v>811</v>
      </c>
      <c r="U485" s="254"/>
      <c r="V485" s="108"/>
      <c r="W485" s="254"/>
      <c r="X485" s="108"/>
    </row>
    <row r="486" spans="1:24">
      <c r="A486" s="88">
        <f t="shared" si="7"/>
        <v>479</v>
      </c>
      <c r="B486" s="89" t="s">
        <v>1114</v>
      </c>
      <c r="C486" s="236" t="s">
        <v>1115</v>
      </c>
      <c r="D486" s="239" t="s">
        <v>836</v>
      </c>
      <c r="E486" s="255" t="s">
        <v>829</v>
      </c>
      <c r="F486" s="255" t="s">
        <v>831</v>
      </c>
      <c r="G486" s="239" t="s">
        <v>462</v>
      </c>
      <c r="H486" s="239" t="s">
        <v>391</v>
      </c>
      <c r="I486" s="93" t="s">
        <v>1213</v>
      </c>
      <c r="J486" s="114">
        <v>39155</v>
      </c>
      <c r="K486" s="114">
        <v>39155</v>
      </c>
      <c r="L486" s="247">
        <v>10401</v>
      </c>
      <c r="M486" s="122">
        <v>312.03</v>
      </c>
      <c r="N486" s="20"/>
      <c r="O486" s="21"/>
      <c r="P486" s="21"/>
      <c r="Q486" s="21"/>
      <c r="R486" s="124"/>
      <c r="S486" s="252"/>
      <c r="T486" t="s">
        <v>811</v>
      </c>
      <c r="U486" s="254"/>
      <c r="V486" s="108"/>
      <c r="W486" s="254"/>
      <c r="X486" s="108"/>
    </row>
    <row r="487" spans="1:24">
      <c r="A487" s="88">
        <f t="shared" si="7"/>
        <v>480</v>
      </c>
      <c r="B487" s="89" t="s">
        <v>1116</v>
      </c>
      <c r="C487" s="236" t="s">
        <v>1117</v>
      </c>
      <c r="D487" s="239" t="s">
        <v>836</v>
      </c>
      <c r="E487" s="255" t="s">
        <v>829</v>
      </c>
      <c r="F487" s="255" t="s">
        <v>831</v>
      </c>
      <c r="G487" s="239" t="s">
        <v>462</v>
      </c>
      <c r="H487" s="239" t="s">
        <v>391</v>
      </c>
      <c r="I487" s="93" t="s">
        <v>1213</v>
      </c>
      <c r="J487" s="114">
        <v>39155</v>
      </c>
      <c r="K487" s="114">
        <v>39155</v>
      </c>
      <c r="L487" s="247">
        <v>10400.99</v>
      </c>
      <c r="M487" s="122">
        <v>312.03</v>
      </c>
      <c r="N487" s="20"/>
      <c r="O487" s="21"/>
      <c r="P487" s="21"/>
      <c r="Q487" s="21"/>
      <c r="R487" s="124"/>
      <c r="S487" s="252"/>
      <c r="T487" t="s">
        <v>811</v>
      </c>
      <c r="U487" s="254"/>
      <c r="V487" s="108"/>
      <c r="W487" s="254"/>
      <c r="X487" s="108"/>
    </row>
    <row r="488" spans="1:24">
      <c r="A488" s="88">
        <f t="shared" si="7"/>
        <v>481</v>
      </c>
      <c r="B488" s="89" t="s">
        <v>1118</v>
      </c>
      <c r="C488" s="236" t="s">
        <v>1119</v>
      </c>
      <c r="D488" s="239" t="s">
        <v>959</v>
      </c>
      <c r="E488" s="255" t="s">
        <v>829</v>
      </c>
      <c r="F488" s="255" t="s">
        <v>831</v>
      </c>
      <c r="G488" s="239" t="s">
        <v>462</v>
      </c>
      <c r="H488" s="239" t="s">
        <v>391</v>
      </c>
      <c r="I488" s="93" t="s">
        <v>1213</v>
      </c>
      <c r="J488" s="114">
        <v>39155</v>
      </c>
      <c r="K488" s="114">
        <v>39155</v>
      </c>
      <c r="L488" s="247">
        <v>11324.5</v>
      </c>
      <c r="M488" s="122">
        <v>339.74</v>
      </c>
      <c r="N488" s="20"/>
      <c r="O488" s="21"/>
      <c r="P488" s="21"/>
      <c r="Q488" s="21"/>
      <c r="R488" s="124"/>
      <c r="S488" s="252"/>
      <c r="T488" t="s">
        <v>811</v>
      </c>
      <c r="U488" s="254"/>
      <c r="V488" s="108"/>
      <c r="W488" s="254"/>
      <c r="X488" s="108"/>
    </row>
    <row r="489" spans="1:24">
      <c r="A489" s="88">
        <f t="shared" si="7"/>
        <v>482</v>
      </c>
      <c r="B489" s="89" t="s">
        <v>1120</v>
      </c>
      <c r="C489" s="236" t="s">
        <v>1121</v>
      </c>
      <c r="D489" s="239" t="s">
        <v>936</v>
      </c>
      <c r="E489" s="255" t="s">
        <v>829</v>
      </c>
      <c r="F489" s="255" t="s">
        <v>831</v>
      </c>
      <c r="G489" s="239" t="s">
        <v>462</v>
      </c>
      <c r="H489" s="239" t="s">
        <v>391</v>
      </c>
      <c r="I489" s="93" t="s">
        <v>1213</v>
      </c>
      <c r="J489" s="114">
        <v>39155</v>
      </c>
      <c r="K489" s="114">
        <v>39155</v>
      </c>
      <c r="L489" s="247">
        <v>11172</v>
      </c>
      <c r="M489" s="122">
        <v>335.16</v>
      </c>
      <c r="N489" s="20"/>
      <c r="O489" s="21"/>
      <c r="P489" s="21"/>
      <c r="Q489" s="21"/>
      <c r="R489" s="124"/>
      <c r="S489" s="252"/>
      <c r="T489" t="s">
        <v>811</v>
      </c>
      <c r="U489" s="254"/>
      <c r="V489" s="108"/>
      <c r="W489" s="254"/>
      <c r="X489" s="108"/>
    </row>
    <row r="490" spans="1:24">
      <c r="A490" s="88">
        <f t="shared" si="7"/>
        <v>483</v>
      </c>
      <c r="B490" s="89" t="s">
        <v>1122</v>
      </c>
      <c r="C490" s="236" t="s">
        <v>1123</v>
      </c>
      <c r="D490" s="239" t="s">
        <v>936</v>
      </c>
      <c r="E490" s="255" t="s">
        <v>829</v>
      </c>
      <c r="F490" s="255" t="s">
        <v>831</v>
      </c>
      <c r="G490" s="239" t="s">
        <v>462</v>
      </c>
      <c r="H490" s="239" t="s">
        <v>391</v>
      </c>
      <c r="I490" s="93" t="s">
        <v>1213</v>
      </c>
      <c r="J490" s="114">
        <v>39217</v>
      </c>
      <c r="K490" s="114">
        <v>39217</v>
      </c>
      <c r="L490" s="247">
        <v>13433</v>
      </c>
      <c r="M490" s="122">
        <v>402.99</v>
      </c>
      <c r="N490" s="20"/>
      <c r="O490" s="21"/>
      <c r="P490" s="21"/>
      <c r="Q490" s="21"/>
      <c r="R490" s="124"/>
      <c r="S490" s="252"/>
      <c r="T490" t="s">
        <v>811</v>
      </c>
      <c r="U490" s="254"/>
      <c r="V490" s="108"/>
      <c r="W490" s="254"/>
      <c r="X490" s="108"/>
    </row>
    <row r="491" spans="1:24">
      <c r="A491" s="88">
        <f t="shared" si="7"/>
        <v>484</v>
      </c>
      <c r="B491" s="89" t="s">
        <v>1124</v>
      </c>
      <c r="C491" s="236" t="s">
        <v>1125</v>
      </c>
      <c r="D491" s="239" t="s">
        <v>936</v>
      </c>
      <c r="E491" s="255" t="s">
        <v>829</v>
      </c>
      <c r="F491" s="255" t="s">
        <v>831</v>
      </c>
      <c r="G491" s="239" t="s">
        <v>462</v>
      </c>
      <c r="H491" s="239" t="s">
        <v>391</v>
      </c>
      <c r="I491" s="93" t="s">
        <v>1213</v>
      </c>
      <c r="J491" s="114">
        <v>39217</v>
      </c>
      <c r="K491" s="114">
        <v>39217</v>
      </c>
      <c r="L491" s="247">
        <v>13170.26</v>
      </c>
      <c r="M491" s="122">
        <v>395.11</v>
      </c>
      <c r="N491" s="20"/>
      <c r="O491" s="21"/>
      <c r="P491" s="21"/>
      <c r="Q491" s="21"/>
      <c r="R491" s="124"/>
      <c r="S491" s="252"/>
      <c r="T491" t="s">
        <v>811</v>
      </c>
      <c r="U491" s="254"/>
      <c r="V491" s="108"/>
      <c r="W491" s="254"/>
      <c r="X491" s="108"/>
    </row>
    <row r="492" spans="1:24">
      <c r="A492" s="88">
        <f t="shared" si="7"/>
        <v>485</v>
      </c>
      <c r="B492" s="89" t="s">
        <v>1126</v>
      </c>
      <c r="C492" s="236" t="s">
        <v>1127</v>
      </c>
      <c r="D492" s="239" t="s">
        <v>1128</v>
      </c>
      <c r="E492" s="258" t="s">
        <v>1129</v>
      </c>
      <c r="F492" s="258" t="s">
        <v>1149</v>
      </c>
      <c r="G492" s="239" t="s">
        <v>1132</v>
      </c>
      <c r="H492" s="239" t="s">
        <v>1133</v>
      </c>
      <c r="I492" s="93" t="s">
        <v>1213</v>
      </c>
      <c r="J492" s="114">
        <v>41193</v>
      </c>
      <c r="K492" s="114">
        <v>41193</v>
      </c>
      <c r="L492" s="247">
        <v>188673.06</v>
      </c>
      <c r="M492" s="122">
        <v>5660.19</v>
      </c>
      <c r="N492" s="20"/>
      <c r="O492" s="21"/>
      <c r="P492" s="21"/>
      <c r="Q492" s="21"/>
      <c r="R492" s="124"/>
      <c r="S492" s="252"/>
      <c r="T492" t="s">
        <v>1134</v>
      </c>
      <c r="U492" s="254"/>
      <c r="V492" s="108"/>
      <c r="W492" s="254"/>
      <c r="X492" s="108"/>
    </row>
    <row r="493" spans="1:24">
      <c r="A493" s="88">
        <f t="shared" si="7"/>
        <v>486</v>
      </c>
      <c r="B493" s="89" t="s">
        <v>1135</v>
      </c>
      <c r="C493" s="236" t="s">
        <v>1136</v>
      </c>
      <c r="D493" s="239" t="s">
        <v>1137</v>
      </c>
      <c r="E493" s="258" t="s">
        <v>1138</v>
      </c>
      <c r="F493" s="258" t="s">
        <v>1149</v>
      </c>
      <c r="G493" s="239" t="s">
        <v>1224</v>
      </c>
      <c r="H493" s="239" t="s">
        <v>539</v>
      </c>
      <c r="I493" s="93" t="s">
        <v>1213</v>
      </c>
      <c r="J493" s="114">
        <v>40849</v>
      </c>
      <c r="K493" s="114">
        <v>40849</v>
      </c>
      <c r="L493" s="247">
        <v>166010.23</v>
      </c>
      <c r="M493" s="122">
        <v>4980.31</v>
      </c>
      <c r="N493" s="20"/>
      <c r="O493" s="21"/>
      <c r="P493" s="21"/>
      <c r="Q493" s="21"/>
      <c r="R493" s="124"/>
      <c r="S493" s="252"/>
      <c r="T493" t="s">
        <v>1134</v>
      </c>
      <c r="U493" s="254"/>
      <c r="V493" s="108"/>
      <c r="W493" s="254"/>
      <c r="X493" s="108"/>
    </row>
    <row r="494" spans="1:24">
      <c r="A494" s="88">
        <f t="shared" si="7"/>
        <v>487</v>
      </c>
      <c r="B494" s="89" t="s">
        <v>1143</v>
      </c>
      <c r="C494" s="236" t="s">
        <v>1136</v>
      </c>
      <c r="D494" s="239" t="s">
        <v>1137</v>
      </c>
      <c r="E494" s="258" t="s">
        <v>1138</v>
      </c>
      <c r="F494" s="258" t="s">
        <v>1149</v>
      </c>
      <c r="G494" s="239" t="s">
        <v>1224</v>
      </c>
      <c r="H494" s="239" t="s">
        <v>539</v>
      </c>
      <c r="I494" s="93" t="s">
        <v>1213</v>
      </c>
      <c r="J494" s="114">
        <v>40849</v>
      </c>
      <c r="K494" s="114">
        <v>40849</v>
      </c>
      <c r="L494" s="247">
        <v>166010.23</v>
      </c>
      <c r="M494" s="122">
        <v>4980.31</v>
      </c>
      <c r="N494" s="20"/>
      <c r="O494" s="21"/>
      <c r="P494" s="21"/>
      <c r="Q494" s="21"/>
      <c r="R494" s="124"/>
      <c r="S494" s="252"/>
      <c r="T494" t="s">
        <v>1134</v>
      </c>
      <c r="U494" s="254"/>
      <c r="V494" s="108"/>
      <c r="W494" s="254"/>
      <c r="X494" s="108"/>
    </row>
    <row r="495" spans="1:24">
      <c r="A495" s="88">
        <f t="shared" si="7"/>
        <v>488</v>
      </c>
      <c r="B495" s="89" t="s">
        <v>1144</v>
      </c>
      <c r="C495" s="236" t="s">
        <v>1145</v>
      </c>
      <c r="D495" s="239" t="s">
        <v>1146</v>
      </c>
      <c r="E495" s="258" t="s">
        <v>1138</v>
      </c>
      <c r="F495" s="258" t="s">
        <v>1149</v>
      </c>
      <c r="G495" s="239" t="s">
        <v>1224</v>
      </c>
      <c r="H495" s="239" t="s">
        <v>539</v>
      </c>
      <c r="I495" s="93" t="s">
        <v>1213</v>
      </c>
      <c r="J495" s="114">
        <v>40849</v>
      </c>
      <c r="K495" s="114">
        <v>40849</v>
      </c>
      <c r="L495" s="247">
        <v>655379.76</v>
      </c>
      <c r="M495" s="122">
        <v>19661.39</v>
      </c>
      <c r="N495" s="20"/>
      <c r="O495" s="21"/>
      <c r="P495" s="21"/>
      <c r="Q495" s="21"/>
      <c r="R495" s="124"/>
      <c r="S495" s="252"/>
      <c r="T495" t="s">
        <v>1134</v>
      </c>
      <c r="U495" s="254"/>
      <c r="V495" s="108"/>
      <c r="W495" s="254"/>
      <c r="X495" s="108"/>
    </row>
    <row r="496" ht="23.15" spans="1:24">
      <c r="A496" s="88">
        <f t="shared" si="7"/>
        <v>489</v>
      </c>
      <c r="B496" s="89" t="s">
        <v>1147</v>
      </c>
      <c r="C496" s="89" t="s">
        <v>1148</v>
      </c>
      <c r="D496" s="239" t="s">
        <v>1149</v>
      </c>
      <c r="E496" s="258" t="s">
        <v>1150</v>
      </c>
      <c r="F496" s="258" t="s">
        <v>1149</v>
      </c>
      <c r="G496" s="239" t="s">
        <v>1153</v>
      </c>
      <c r="H496" s="239" t="s">
        <v>1154</v>
      </c>
      <c r="I496" s="93" t="s">
        <v>1213</v>
      </c>
      <c r="J496" s="114">
        <v>36096</v>
      </c>
      <c r="K496" s="114">
        <v>36096</v>
      </c>
      <c r="L496" s="247">
        <v>57620</v>
      </c>
      <c r="M496" s="122">
        <v>1728.6</v>
      </c>
      <c r="N496" s="20"/>
      <c r="O496" s="21"/>
      <c r="P496" s="21"/>
      <c r="Q496" s="21"/>
      <c r="R496" s="124"/>
      <c r="S496" s="252"/>
      <c r="T496" t="s">
        <v>1134</v>
      </c>
      <c r="U496" s="254"/>
      <c r="V496" s="108"/>
      <c r="W496" s="254"/>
      <c r="X496" s="108"/>
    </row>
    <row r="497" ht="23.15" spans="1:24">
      <c r="A497" s="88">
        <f t="shared" si="7"/>
        <v>490</v>
      </c>
      <c r="B497" s="89" t="s">
        <v>1155</v>
      </c>
      <c r="C497" s="89" t="s">
        <v>1156</v>
      </c>
      <c r="D497" s="239" t="s">
        <v>1157</v>
      </c>
      <c r="E497" s="258" t="s">
        <v>1150</v>
      </c>
      <c r="F497" s="258" t="s">
        <v>1149</v>
      </c>
      <c r="G497" s="239" t="s">
        <v>1158</v>
      </c>
      <c r="H497" s="239" t="s">
        <v>1154</v>
      </c>
      <c r="I497" s="93" t="s">
        <v>1213</v>
      </c>
      <c r="J497" s="114">
        <v>36066</v>
      </c>
      <c r="K497" s="114">
        <v>36066</v>
      </c>
      <c r="L497" s="247">
        <v>10800</v>
      </c>
      <c r="M497" s="122">
        <v>324</v>
      </c>
      <c r="N497" s="20"/>
      <c r="O497" s="21"/>
      <c r="P497" s="21"/>
      <c r="Q497" s="21"/>
      <c r="R497" s="124"/>
      <c r="S497" s="252"/>
      <c r="T497" t="s">
        <v>1134</v>
      </c>
      <c r="U497" s="254"/>
      <c r="V497" s="108"/>
      <c r="W497" s="254"/>
      <c r="X497" s="108"/>
    </row>
    <row r="498" ht="23.15" spans="1:24">
      <c r="A498" s="88">
        <f t="shared" si="7"/>
        <v>491</v>
      </c>
      <c r="B498" s="89" t="s">
        <v>1160</v>
      </c>
      <c r="C498" s="89" t="s">
        <v>1161</v>
      </c>
      <c r="D498" s="239" t="s">
        <v>1162</v>
      </c>
      <c r="E498" s="258" t="s">
        <v>1150</v>
      </c>
      <c r="F498" s="258" t="s">
        <v>1149</v>
      </c>
      <c r="G498" s="239" t="s">
        <v>1163</v>
      </c>
      <c r="H498" s="239" t="s">
        <v>1154</v>
      </c>
      <c r="I498" s="93" t="s">
        <v>1213</v>
      </c>
      <c r="J498" s="114">
        <v>36066</v>
      </c>
      <c r="K498" s="114">
        <v>36066</v>
      </c>
      <c r="L498" s="247">
        <v>19200</v>
      </c>
      <c r="M498" s="122">
        <v>576</v>
      </c>
      <c r="N498" s="20"/>
      <c r="O498" s="21"/>
      <c r="P498" s="21"/>
      <c r="Q498" s="21"/>
      <c r="R498" s="124"/>
      <c r="S498" s="252"/>
      <c r="T498" t="s">
        <v>1134</v>
      </c>
      <c r="U498" s="254"/>
      <c r="V498" s="108"/>
      <c r="W498" s="254"/>
      <c r="X498" s="108"/>
    </row>
    <row r="499" ht="23.15" spans="1:24">
      <c r="A499" s="88">
        <f t="shared" si="7"/>
        <v>492</v>
      </c>
      <c r="B499" s="526" t="s">
        <v>1164</v>
      </c>
      <c r="C499" s="89" t="s">
        <v>1165</v>
      </c>
      <c r="D499" s="239" t="s">
        <v>1166</v>
      </c>
      <c r="E499" s="258" t="s">
        <v>1167</v>
      </c>
      <c r="F499" s="258" t="s">
        <v>1225</v>
      </c>
      <c r="G499" s="239"/>
      <c r="H499" s="255" t="s">
        <v>1133</v>
      </c>
      <c r="I499" s="93" t="s">
        <v>1213</v>
      </c>
      <c r="J499" s="114"/>
      <c r="K499" s="114"/>
      <c r="L499" s="247">
        <v>3000000</v>
      </c>
      <c r="M499" s="259" t="str">
        <f>VLOOKUP(B499,[1]Sheet1!$A:$L,9,0)</f>
        <v>90000.0</v>
      </c>
      <c r="N499" s="20"/>
      <c r="O499" s="21"/>
      <c r="P499" s="21"/>
      <c r="Q499" s="21"/>
      <c r="R499" s="124"/>
      <c r="S499" s="252"/>
      <c r="U499" s="254"/>
      <c r="V499" s="108"/>
      <c r="W499" s="254"/>
      <c r="X499" s="108"/>
    </row>
    <row r="500" ht="23.15" spans="1:24">
      <c r="A500" s="88">
        <f t="shared" si="7"/>
        <v>493</v>
      </c>
      <c r="B500" s="526" t="s">
        <v>1170</v>
      </c>
      <c r="C500" s="89" t="s">
        <v>1171</v>
      </c>
      <c r="D500" s="239" t="s">
        <v>1166</v>
      </c>
      <c r="E500" s="258" t="s">
        <v>1167</v>
      </c>
      <c r="F500" s="258" t="s">
        <v>1225</v>
      </c>
      <c r="G500" s="239"/>
      <c r="H500" s="255" t="s">
        <v>1133</v>
      </c>
      <c r="I500" s="93" t="s">
        <v>1213</v>
      </c>
      <c r="J500" s="114"/>
      <c r="K500" s="114"/>
      <c r="L500" s="247">
        <v>2499999.99</v>
      </c>
      <c r="M500" s="259" t="str">
        <f>VLOOKUP(B500,[1]Sheet1!$A:$L,9,0)</f>
        <v>75000.0</v>
      </c>
      <c r="N500" s="20"/>
      <c r="O500" s="21"/>
      <c r="P500" s="21"/>
      <c r="Q500" s="21"/>
      <c r="R500" s="124"/>
      <c r="S500" s="252"/>
      <c r="U500" s="254"/>
      <c r="V500" s="108"/>
      <c r="W500" s="254"/>
      <c r="X500" s="108"/>
    </row>
    <row r="501" ht="23.15" spans="1:24">
      <c r="A501" s="88">
        <f t="shared" si="7"/>
        <v>494</v>
      </c>
      <c r="B501" s="526" t="s">
        <v>1172</v>
      </c>
      <c r="C501" s="89" t="s">
        <v>1173</v>
      </c>
      <c r="D501" s="239" t="s">
        <v>1166</v>
      </c>
      <c r="E501" s="258" t="s">
        <v>1167</v>
      </c>
      <c r="F501" s="258" t="s">
        <v>1225</v>
      </c>
      <c r="G501" s="239"/>
      <c r="H501" s="255" t="s">
        <v>1133</v>
      </c>
      <c r="I501" s="93" t="s">
        <v>1213</v>
      </c>
      <c r="J501" s="114"/>
      <c r="K501" s="114"/>
      <c r="L501" s="247">
        <v>3000000</v>
      </c>
      <c r="M501" s="259" t="str">
        <f>VLOOKUP(B501,[1]Sheet1!$A:$L,9,0)</f>
        <v>90000.0</v>
      </c>
      <c r="N501" s="20"/>
      <c r="O501" s="21"/>
      <c r="P501" s="21"/>
      <c r="Q501" s="21"/>
      <c r="R501" s="124"/>
      <c r="S501" s="252"/>
      <c r="U501" s="254"/>
      <c r="V501" s="108"/>
      <c r="W501" s="254"/>
      <c r="X501" s="108"/>
    </row>
    <row r="502" ht="23.15" spans="1:24">
      <c r="A502" s="88">
        <f t="shared" si="7"/>
        <v>495</v>
      </c>
      <c r="B502" s="526" t="s">
        <v>1174</v>
      </c>
      <c r="C502" s="89" t="s">
        <v>1175</v>
      </c>
      <c r="D502" s="239" t="s">
        <v>1176</v>
      </c>
      <c r="E502" s="258" t="s">
        <v>1177</v>
      </c>
      <c r="F502" s="258" t="s">
        <v>1226</v>
      </c>
      <c r="G502" s="239"/>
      <c r="H502" s="255" t="s">
        <v>1133</v>
      </c>
      <c r="I502" s="93" t="s">
        <v>1213</v>
      </c>
      <c r="J502" s="114"/>
      <c r="K502" s="114"/>
      <c r="L502" s="247">
        <v>314000</v>
      </c>
      <c r="M502" s="259" t="str">
        <f>VLOOKUP(B502,[1]Sheet1!$A:$L,9,0)</f>
        <v>9420.0</v>
      </c>
      <c r="N502" s="20"/>
      <c r="O502" s="21"/>
      <c r="P502" s="21"/>
      <c r="Q502" s="21"/>
      <c r="R502" s="124"/>
      <c r="S502" s="252"/>
      <c r="U502" s="254"/>
      <c r="V502" s="108"/>
      <c r="W502" s="254"/>
      <c r="X502" s="108"/>
    </row>
    <row r="503" ht="23.15" spans="1:24">
      <c r="A503" s="88">
        <f t="shared" si="7"/>
        <v>496</v>
      </c>
      <c r="B503" s="526" t="s">
        <v>1180</v>
      </c>
      <c r="C503" s="89" t="s">
        <v>1181</v>
      </c>
      <c r="D503" s="239" t="s">
        <v>1176</v>
      </c>
      <c r="E503" s="258" t="s">
        <v>1182</v>
      </c>
      <c r="F503" s="258" t="s">
        <v>1226</v>
      </c>
      <c r="G503" s="239"/>
      <c r="H503" s="255" t="s">
        <v>1133</v>
      </c>
      <c r="I503" s="93" t="s">
        <v>1213</v>
      </c>
      <c r="J503" s="114"/>
      <c r="K503" s="114"/>
      <c r="L503" s="247">
        <v>314000</v>
      </c>
      <c r="M503" s="259">
        <f>VLOOKUP(B503,[1]Sheet1!$A:$L,9,0)</f>
        <v>9420</v>
      </c>
      <c r="N503" s="20"/>
      <c r="O503" s="21"/>
      <c r="P503" s="21"/>
      <c r="Q503" s="21"/>
      <c r="R503" s="124"/>
      <c r="S503" s="252"/>
      <c r="U503" s="254"/>
      <c r="V503" s="108"/>
      <c r="W503" s="254"/>
      <c r="X503" s="108"/>
    </row>
    <row r="504" ht="23.15" spans="1:24">
      <c r="A504" s="88">
        <f t="shared" si="7"/>
        <v>497</v>
      </c>
      <c r="B504" s="526" t="s">
        <v>1183</v>
      </c>
      <c r="C504" s="89" t="s">
        <v>1184</v>
      </c>
      <c r="D504" s="239" t="s">
        <v>1176</v>
      </c>
      <c r="E504" s="258" t="s">
        <v>1185</v>
      </c>
      <c r="F504" s="258" t="s">
        <v>1226</v>
      </c>
      <c r="G504" s="239"/>
      <c r="H504" s="255" t="s">
        <v>1133</v>
      </c>
      <c r="I504" s="93" t="s">
        <v>1213</v>
      </c>
      <c r="J504" s="114"/>
      <c r="K504" s="114"/>
      <c r="L504" s="247">
        <v>166666.67</v>
      </c>
      <c r="M504" s="259">
        <f>VLOOKUP(B504,[1]Sheet1!$A:$L,9,0)</f>
        <v>5000</v>
      </c>
      <c r="N504" s="20"/>
      <c r="O504" s="21"/>
      <c r="P504" s="21"/>
      <c r="Q504" s="21"/>
      <c r="R504" s="124"/>
      <c r="S504" s="252"/>
      <c r="U504" s="254"/>
      <c r="V504" s="108"/>
      <c r="W504" s="254"/>
      <c r="X504" s="108"/>
    </row>
    <row r="505" ht="23.15" spans="1:24">
      <c r="A505" s="88">
        <f t="shared" si="7"/>
        <v>498</v>
      </c>
      <c r="B505" s="526" t="s">
        <v>1187</v>
      </c>
      <c r="C505" s="89" t="s">
        <v>1188</v>
      </c>
      <c r="D505" s="239" t="s">
        <v>1149</v>
      </c>
      <c r="E505" s="258" t="s">
        <v>1227</v>
      </c>
      <c r="F505" s="258" t="s">
        <v>1226</v>
      </c>
      <c r="G505" s="239"/>
      <c r="H505" s="255" t="s">
        <v>1133</v>
      </c>
      <c r="I505" s="93" t="s">
        <v>1213</v>
      </c>
      <c r="J505" s="114"/>
      <c r="K505" s="114"/>
      <c r="L505" s="247">
        <v>83333.33</v>
      </c>
      <c r="M505" s="259">
        <f>VLOOKUP(B505,[1]Sheet1!$A:$L,9,0)</f>
        <v>2500</v>
      </c>
      <c r="N505" s="20"/>
      <c r="O505" s="21"/>
      <c r="P505" s="21"/>
      <c r="Q505" s="21"/>
      <c r="R505" s="124"/>
      <c r="S505" s="252"/>
      <c r="U505" s="254"/>
      <c r="V505" s="108"/>
      <c r="W505" s="254"/>
      <c r="X505" s="108"/>
    </row>
    <row r="506" ht="23.15" spans="1:24">
      <c r="A506" s="88">
        <f t="shared" si="7"/>
        <v>499</v>
      </c>
      <c r="B506" s="526" t="s">
        <v>1191</v>
      </c>
      <c r="C506" s="89" t="s">
        <v>1192</v>
      </c>
      <c r="D506" s="239" t="s">
        <v>1176</v>
      </c>
      <c r="E506" s="258" t="s">
        <v>1182</v>
      </c>
      <c r="F506" s="258" t="s">
        <v>1226</v>
      </c>
      <c r="G506" s="239"/>
      <c r="H506" s="255" t="s">
        <v>1133</v>
      </c>
      <c r="I506" s="93" t="s">
        <v>1213</v>
      </c>
      <c r="J506" s="114"/>
      <c r="K506" s="114"/>
      <c r="L506" s="247">
        <v>314000</v>
      </c>
      <c r="M506" s="259">
        <f>VLOOKUP(B506,[1]Sheet1!$A:$L,9,0)</f>
        <v>9420</v>
      </c>
      <c r="N506" s="20"/>
      <c r="O506" s="21"/>
      <c r="P506" s="21"/>
      <c r="Q506" s="21"/>
      <c r="R506" s="124"/>
      <c r="S506" s="252"/>
      <c r="U506" s="254"/>
      <c r="V506" s="108"/>
      <c r="W506" s="254"/>
      <c r="X506" s="108"/>
    </row>
    <row r="507" ht="23.15" spans="1:24">
      <c r="A507" s="88">
        <f t="shared" si="7"/>
        <v>500</v>
      </c>
      <c r="B507" s="526" t="s">
        <v>1194</v>
      </c>
      <c r="C507" s="89" t="s">
        <v>1195</v>
      </c>
      <c r="D507" s="239" t="s">
        <v>1176</v>
      </c>
      <c r="E507" s="258" t="s">
        <v>1182</v>
      </c>
      <c r="F507" s="258" t="s">
        <v>1226</v>
      </c>
      <c r="G507" s="239"/>
      <c r="H507" s="255" t="s">
        <v>1133</v>
      </c>
      <c r="I507" s="93" t="s">
        <v>1213</v>
      </c>
      <c r="J507" s="114"/>
      <c r="K507" s="114"/>
      <c r="L507" s="247">
        <v>314000</v>
      </c>
      <c r="M507" s="259">
        <f>VLOOKUP(B507,[1]Sheet1!$A:$L,9,0)</f>
        <v>9420</v>
      </c>
      <c r="N507" s="20"/>
      <c r="O507" s="21"/>
      <c r="P507" s="21"/>
      <c r="Q507" s="21"/>
      <c r="R507" s="124"/>
      <c r="S507" s="252"/>
      <c r="U507" s="254"/>
      <c r="V507" s="108"/>
      <c r="W507" s="254"/>
      <c r="X507" s="108"/>
    </row>
    <row r="508" ht="23.15" spans="1:24">
      <c r="A508" s="88">
        <f t="shared" si="7"/>
        <v>501</v>
      </c>
      <c r="B508" s="526" t="s">
        <v>1197</v>
      </c>
      <c r="C508" s="89" t="s">
        <v>1198</v>
      </c>
      <c r="D508" s="239" t="s">
        <v>1176</v>
      </c>
      <c r="E508" s="258" t="s">
        <v>1177</v>
      </c>
      <c r="F508" s="258" t="s">
        <v>1226</v>
      </c>
      <c r="G508" s="239"/>
      <c r="H508" s="255" t="s">
        <v>1133</v>
      </c>
      <c r="I508" s="93" t="s">
        <v>1213</v>
      </c>
      <c r="J508" s="114"/>
      <c r="K508" s="114"/>
      <c r="L508" s="247">
        <v>314000</v>
      </c>
      <c r="M508" s="259">
        <f>VLOOKUP(B508,[1]Sheet1!$A:$L,9,0)</f>
        <v>9420</v>
      </c>
      <c r="N508" s="20"/>
      <c r="O508" s="21"/>
      <c r="P508" s="21"/>
      <c r="Q508" s="21"/>
      <c r="R508" s="124"/>
      <c r="S508" s="252"/>
      <c r="U508" s="254"/>
      <c r="V508" s="108"/>
      <c r="W508" s="254"/>
      <c r="X508" s="108"/>
    </row>
    <row r="509" spans="1:24">
      <c r="A509" s="88"/>
      <c r="B509" s="89"/>
      <c r="C509" s="236"/>
      <c r="D509" s="239"/>
      <c r="E509" s="255"/>
      <c r="F509" s="255"/>
      <c r="G509" s="239"/>
      <c r="H509" s="239"/>
      <c r="I509" s="93"/>
      <c r="J509" s="114"/>
      <c r="K509" s="114"/>
      <c r="L509" s="247"/>
      <c r="M509" s="122"/>
      <c r="N509" s="20"/>
      <c r="O509" s="21"/>
      <c r="P509" s="21"/>
      <c r="Q509" s="21"/>
      <c r="R509" s="124"/>
      <c r="S509" s="252"/>
      <c r="U509" s="254"/>
      <c r="V509" s="108"/>
      <c r="W509" s="254"/>
      <c r="X509" s="108"/>
    </row>
    <row r="510" spans="1:24">
      <c r="A510" s="88"/>
      <c r="B510" s="89"/>
      <c r="C510" s="236"/>
      <c r="D510" s="239"/>
      <c r="E510" s="255"/>
      <c r="F510" s="255"/>
      <c r="G510" s="239"/>
      <c r="H510" s="239"/>
      <c r="I510" s="93"/>
      <c r="J510" s="114"/>
      <c r="K510" s="114"/>
      <c r="L510" s="247"/>
      <c r="M510" s="122"/>
      <c r="N510" s="20"/>
      <c r="O510" s="21"/>
      <c r="P510" s="21"/>
      <c r="Q510" s="21"/>
      <c r="R510" s="124"/>
      <c r="S510" s="252"/>
      <c r="U510" s="254"/>
      <c r="V510" s="108"/>
      <c r="W510" s="254"/>
      <c r="X510" s="108"/>
    </row>
    <row r="511" spans="1:24">
      <c r="A511" s="88"/>
      <c r="B511" s="89"/>
      <c r="C511" s="236"/>
      <c r="D511" s="239"/>
      <c r="E511" s="255"/>
      <c r="F511" s="255"/>
      <c r="G511" s="239"/>
      <c r="H511" s="239"/>
      <c r="I511" s="93"/>
      <c r="J511" s="114"/>
      <c r="K511" s="114"/>
      <c r="L511" s="247"/>
      <c r="M511" s="122"/>
      <c r="N511" s="20"/>
      <c r="O511" s="21"/>
      <c r="P511" s="21"/>
      <c r="Q511" s="21"/>
      <c r="R511" s="124"/>
      <c r="S511" s="252"/>
      <c r="U511" s="254"/>
      <c r="V511" s="108"/>
      <c r="W511" s="254"/>
      <c r="X511" s="108"/>
    </row>
    <row r="512" spans="1:24">
      <c r="A512" s="88"/>
      <c r="B512" s="89"/>
      <c r="C512" s="236"/>
      <c r="D512" s="239"/>
      <c r="E512" s="255"/>
      <c r="F512" s="255"/>
      <c r="G512" s="239"/>
      <c r="H512" s="239"/>
      <c r="I512" s="93"/>
      <c r="J512" s="114"/>
      <c r="K512" s="114"/>
      <c r="L512" s="247"/>
      <c r="M512" s="122"/>
      <c r="N512" s="20"/>
      <c r="O512" s="21"/>
      <c r="P512" s="21"/>
      <c r="Q512" s="21"/>
      <c r="R512" s="124"/>
      <c r="S512" s="252"/>
      <c r="U512" s="254"/>
      <c r="V512" s="108"/>
      <c r="W512" s="254"/>
      <c r="X512" s="108"/>
    </row>
    <row r="513" spans="1:24">
      <c r="A513" s="118"/>
      <c r="B513" s="119"/>
      <c r="C513" s="119" t="s">
        <v>280</v>
      </c>
      <c r="D513" s="121"/>
      <c r="E513" s="260"/>
      <c r="F513" s="260"/>
      <c r="G513" s="121"/>
      <c r="H513" s="121"/>
      <c r="I513" s="121"/>
      <c r="J513" s="121"/>
      <c r="K513" s="121"/>
      <c r="L513" s="247">
        <f>ROUND(SUM(L8:L512),2)</f>
        <v>17319766.28</v>
      </c>
      <c r="M513" s="122">
        <f>ROUND(SUM(M8:M512),2)</f>
        <v>297035.78</v>
      </c>
      <c r="N513" s="20">
        <f>IF(基本信息!$C$4&lt;&gt;"B","",ROUND(SUM(N8:N512),2))</f>
        <v>0</v>
      </c>
      <c r="O513" s="21"/>
      <c r="P513" s="21">
        <f>IF(基本信息!$C$4&lt;&gt;"B","",ROUND(SUM(P8:P512),2))</f>
        <v>0</v>
      </c>
      <c r="Q513" s="21">
        <f>IF(基本信息!$C$4&lt;&gt;"B","",ROUND(SUM(Q8:Q512),2))</f>
        <v>-6245.24</v>
      </c>
      <c r="R513" s="124">
        <f>IF(基本信息!$C$4&lt;&gt;"B","",IF(M513=0,0,ROUND(Q513/ABS(M513),4)))</f>
        <v>-0.021</v>
      </c>
      <c r="S513" s="41"/>
      <c r="U513" s="254"/>
      <c r="V513" s="109"/>
      <c r="W513" s="254"/>
      <c r="X513" s="109"/>
    </row>
    <row r="514" spans="1:24">
      <c r="A514" s="123"/>
      <c r="B514" s="119"/>
      <c r="C514" s="119" t="s">
        <v>369</v>
      </c>
      <c r="D514" s="121"/>
      <c r="E514" s="260"/>
      <c r="F514" s="260"/>
      <c r="G514" s="121"/>
      <c r="H514" s="121"/>
      <c r="I514" s="121"/>
      <c r="J514" s="121"/>
      <c r="K514" s="121"/>
      <c r="L514" s="247"/>
      <c r="M514" s="122"/>
      <c r="N514" s="20"/>
      <c r="O514" s="21"/>
      <c r="P514" s="21"/>
      <c r="Q514" s="21">
        <f>IF(基本信息!$C$4&lt;&gt;"B","",P514-M514)</f>
        <v>0</v>
      </c>
      <c r="R514" s="124">
        <f>IF(基本信息!$C$4&lt;&gt;"B","",IF(M514=0,0,ROUND(Q514/ABS(M514),4)))</f>
        <v>0</v>
      </c>
      <c r="S514" s="61"/>
      <c r="U514" s="254"/>
      <c r="V514" s="109"/>
      <c r="W514" s="254"/>
      <c r="X514" s="109"/>
    </row>
    <row r="515" spans="1:24">
      <c r="A515" s="96"/>
      <c r="B515" s="261"/>
      <c r="C515" s="97" t="s">
        <v>280</v>
      </c>
      <c r="D515" s="98"/>
      <c r="E515" s="262"/>
      <c r="F515" s="262"/>
      <c r="G515" s="98"/>
      <c r="H515" s="98"/>
      <c r="I515" s="98"/>
      <c r="J515" s="98"/>
      <c r="K515" s="98"/>
      <c r="L515" s="265">
        <f>L513-L514</f>
        <v>17319766.28</v>
      </c>
      <c r="M515" s="99">
        <f>M513-M514</f>
        <v>297035.78</v>
      </c>
      <c r="N515" s="31">
        <f>IF(基本信息!$C$4&lt;&gt;"B","",N513-N514)</f>
        <v>0</v>
      </c>
      <c r="O515" s="32"/>
      <c r="P515" s="32">
        <f>IF(基本信息!$C$4&lt;&gt;"B","",P513-P514)</f>
        <v>0</v>
      </c>
      <c r="Q515" s="32">
        <f>IF(基本信息!$C$4&lt;&gt;"B","",Q513-Q514)</f>
        <v>-6245.24</v>
      </c>
      <c r="R515" s="100">
        <f>IF(基本信息!$C$4&lt;&gt;"B","",IF(M515=0,0,ROUND(Q515/ABS(M515),4)))</f>
        <v>-0.021</v>
      </c>
      <c r="S515" s="101"/>
      <c r="U515" s="266"/>
      <c r="V515" s="111" t="str">
        <f>IF(L515-U515=0,"OK","F")</f>
        <v>F</v>
      </c>
      <c r="W515" s="266"/>
      <c r="X515" s="111" t="str">
        <f>IF(M515-W515=0,"OK","F")</f>
        <v>F</v>
      </c>
    </row>
    <row r="516" spans="1:19">
      <c r="A516" s="33"/>
      <c r="B516" s="33"/>
      <c r="C516" s="33"/>
      <c r="D516" s="33"/>
      <c r="E516" s="263"/>
      <c r="F516" s="26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</row>
    <row r="517" spans="1:20">
      <c r="A517" s="34" t="str">
        <f>"被评估企业填表人："&amp;基本信息!$C$13</f>
        <v>被评估企业填表人：王向春</v>
      </c>
      <c r="B517" s="102"/>
      <c r="C517" s="102"/>
      <c r="D517" s="102"/>
      <c r="E517" s="264"/>
      <c r="F517" s="264"/>
      <c r="G517" s="102"/>
      <c r="H517" s="102"/>
      <c r="I517" s="102"/>
      <c r="J517" s="102"/>
      <c r="K517" s="102"/>
      <c r="L517" s="102"/>
      <c r="M517" s="102"/>
      <c r="N517" s="33"/>
      <c r="O517" s="33"/>
      <c r="P517" s="33"/>
      <c r="Q517" s="33"/>
      <c r="R517" s="33"/>
      <c r="S517" s="47" t="str">
        <f>IF(基本信息!$C$4="B","评估人员:"&amp;基本信息!$C60,"")</f>
        <v>评估人员:姚建军、王代军</v>
      </c>
      <c r="T517" s="48"/>
    </row>
    <row r="518" spans="1:19">
      <c r="A518" s="34" t="str">
        <f>"填表日期："&amp;基本信息!$C$14</f>
        <v>填表日期：2026年2月10日</v>
      </c>
      <c r="B518" s="102"/>
      <c r="C518" s="102"/>
      <c r="D518" s="102"/>
      <c r="E518" s="264"/>
      <c r="F518" s="264"/>
      <c r="G518" s="102"/>
      <c r="H518" s="102"/>
      <c r="I518" s="102"/>
      <c r="J518" s="102"/>
      <c r="K518" s="102"/>
      <c r="L518" s="102"/>
      <c r="M518" s="102"/>
      <c r="N518" s="33"/>
      <c r="O518" s="33"/>
      <c r="P518" s="33"/>
      <c r="Q518" s="33"/>
      <c r="R518" s="33"/>
      <c r="S518" s="33"/>
    </row>
  </sheetData>
  <autoFilter ref="A7:X508">
    <filterColumn colId="2">
      <colorFilter dxfId="0"/>
      <extLst>
        <colorFilter dxfId="0"/>
        <colorFilter dxfId="1"/>
        <colorFilter dxfId="2"/>
        <dxfs count="3">
          <dxf>
            <fill>
              <patternFill patternType="solid">
                <fgColor rgb="FFEDEDED"/>
                <bgColor rgb="FFEDEDED"/>
              </patternFill>
            </fill>
          </dxf>
          <dxf>
            <fill>
              <patternFill patternType="solid">
                <fgColor rgb="FFF2F2F2"/>
                <bgColor rgb="FFF2F2F2"/>
              </patternFill>
            </fill>
          </dxf>
          <dxf>
            <fill>
              <patternFill patternType="solid">
                <fgColor rgb="FFFF0000"/>
                <bgColor rgb="FFFF0000"/>
              </patternFill>
            </fill>
          </dxf>
        </dxfs>
      </extLst>
    </filterColumn>
    <extLst/>
  </autoFilter>
  <mergeCells count="16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N6:N7"/>
    <mergeCell ref="P6:P7"/>
    <mergeCell ref="Q6:Q7"/>
    <mergeCell ref="R6:R7"/>
    <mergeCell ref="S6:S7"/>
  </mergeCells>
  <printOptions horizontalCentered="1"/>
  <pageMargins left="0.31496062992126" right="0.31496062992126" top="0.94488188976378" bottom="0.748031496062992" header="0.31496062992126" footer="0.31496062992126"/>
  <pageSetup paperSize="9" scale="56" fitToHeight="0" orientation="landscape"/>
  <headerFooter/>
  <colBreaks count="1" manualBreakCount="1">
    <brk id="19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X518"/>
  <sheetViews>
    <sheetView showGridLines="0" view="pageBreakPreview" zoomScaleNormal="100" workbookViewId="0">
      <selection activeCell="A496" sqref="$A496:$XFD498"/>
    </sheetView>
  </sheetViews>
  <sheetFormatPr defaultColWidth="9" defaultRowHeight="14.1"/>
  <cols>
    <col min="1" max="1" width="5" style="152" customWidth="1"/>
    <col min="2" max="2" width="12.25" style="152" customWidth="1"/>
    <col min="3" max="3" width="32.4166666666667" style="152" customWidth="1"/>
    <col min="4" max="4" width="23.6" style="152" customWidth="1"/>
    <col min="5" max="5" width="21.6" style="153" customWidth="1"/>
    <col min="6" max="6" width="18.6666666666667" style="153" customWidth="1"/>
    <col min="7" max="7" width="31.6666666666667" style="152" customWidth="1"/>
    <col min="8" max="8" width="5.125" style="152" customWidth="1"/>
    <col min="9" max="9" width="3.53333333333333" style="152" customWidth="1"/>
    <col min="10" max="11" width="7.53333333333333" style="152" customWidth="1"/>
    <col min="12" max="12" width="9.8" style="152" customWidth="1"/>
    <col min="13" max="13" width="10.8666666666667" style="152" customWidth="1"/>
    <col min="14" max="14" width="9.8" style="152" hidden="1" customWidth="1"/>
    <col min="15" max="15" width="5.53333333333333" style="152" hidden="1" customWidth="1"/>
    <col min="16" max="16" width="9.8" style="152" hidden="1" customWidth="1"/>
    <col min="17" max="17" width="8.8" style="152" hidden="1" customWidth="1"/>
    <col min="18" max="18" width="7.53333333333333" style="152" hidden="1" customWidth="1"/>
    <col min="19" max="19" width="22.6666666666667" style="152" customWidth="1"/>
    <col min="20" max="20" width="9" style="152"/>
    <col min="21" max="21" width="9.53333333333333" style="152" customWidth="1"/>
    <col min="22" max="22" width="5.53333333333333" style="152" customWidth="1"/>
    <col min="23" max="23" width="9" style="152"/>
    <col min="24" max="24" width="5.53333333333333" style="152" customWidth="1"/>
    <col min="25" max="16384" width="9" style="152"/>
  </cols>
  <sheetData>
    <row r="1" ht="20.1" spans="1:19">
      <c r="A1" s="154" t="s">
        <v>1228</v>
      </c>
      <c r="B1" s="155"/>
      <c r="C1" s="155"/>
      <c r="D1" s="155"/>
      <c r="E1" s="156"/>
      <c r="F1" s="156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</row>
    <row r="2" spans="1:19">
      <c r="A2" s="157" t="str">
        <f>封面!$D$13</f>
        <v>评估基准日:2026年2月10日</v>
      </c>
      <c r="B2" s="155"/>
      <c r="C2" s="155"/>
      <c r="D2" s="155"/>
      <c r="E2" s="156"/>
      <c r="F2" s="156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19">
      <c r="A3" s="158"/>
      <c r="B3" s="158"/>
      <c r="C3" s="158"/>
      <c r="D3" s="158"/>
      <c r="E3" s="159"/>
      <c r="F3" s="159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88"/>
      <c r="R3" s="188"/>
      <c r="S3" s="188" t="str">
        <f>目录!$E45&amp;目录!$F45</f>
        <v>表4-8-2-4</v>
      </c>
    </row>
    <row r="4" spans="1:19">
      <c r="A4" s="158" t="str">
        <f>'1汇总'!$A$4</f>
        <v>被评估单位:中国电信股份有限公司兰州分公司</v>
      </c>
      <c r="B4" s="158"/>
      <c r="C4" s="158"/>
      <c r="D4" s="158"/>
      <c r="E4" s="159"/>
      <c r="F4" s="159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88" t="s">
        <v>214</v>
      </c>
    </row>
    <row r="5" spans="1:19">
      <c r="A5" s="160" t="s">
        <v>215</v>
      </c>
      <c r="B5" s="161"/>
      <c r="C5" s="161"/>
      <c r="D5" s="161"/>
      <c r="E5" s="162"/>
      <c r="F5" s="162"/>
      <c r="G5" s="161"/>
      <c r="H5" s="161"/>
      <c r="I5" s="161"/>
      <c r="J5" s="161"/>
      <c r="K5" s="161"/>
      <c r="L5" s="161"/>
      <c r="M5" s="175"/>
      <c r="N5" s="160" t="s">
        <v>216</v>
      </c>
      <c r="O5" s="161"/>
      <c r="P5" s="161"/>
      <c r="Q5" s="161"/>
      <c r="R5" s="161"/>
      <c r="S5" s="175"/>
    </row>
    <row r="6" s="151" customFormat="1" ht="12.4" spans="1:24">
      <c r="A6" s="163" t="s">
        <v>346</v>
      </c>
      <c r="B6" s="164" t="s">
        <v>370</v>
      </c>
      <c r="C6" s="164" t="s">
        <v>371</v>
      </c>
      <c r="D6" s="164" t="s">
        <v>372</v>
      </c>
      <c r="E6" s="165" t="s">
        <v>1210</v>
      </c>
      <c r="F6" s="165" t="s">
        <v>1211</v>
      </c>
      <c r="G6" s="164" t="s">
        <v>373</v>
      </c>
      <c r="H6" s="164" t="s">
        <v>374</v>
      </c>
      <c r="I6" s="164" t="s">
        <v>375</v>
      </c>
      <c r="J6" s="164" t="s">
        <v>376</v>
      </c>
      <c r="K6" s="164" t="s">
        <v>377</v>
      </c>
      <c r="L6" s="176" t="s">
        <v>217</v>
      </c>
      <c r="M6" s="177"/>
      <c r="N6" s="178" t="s">
        <v>353</v>
      </c>
      <c r="O6" s="179" t="s">
        <v>354</v>
      </c>
      <c r="P6" s="180" t="s">
        <v>355</v>
      </c>
      <c r="Q6" s="164" t="s">
        <v>378</v>
      </c>
      <c r="R6" s="180" t="s">
        <v>205</v>
      </c>
      <c r="S6" s="189" t="s">
        <v>285</v>
      </c>
      <c r="U6" s="190" t="s">
        <v>218</v>
      </c>
      <c r="V6" s="190" t="s">
        <v>219</v>
      </c>
      <c r="W6" s="190" t="s">
        <v>218</v>
      </c>
      <c r="X6" s="190" t="s">
        <v>219</v>
      </c>
    </row>
    <row r="7" s="151" customFormat="1" ht="12.4" spans="1:24">
      <c r="A7" s="166"/>
      <c r="B7" s="167"/>
      <c r="C7" s="167"/>
      <c r="D7" s="168"/>
      <c r="E7" s="169"/>
      <c r="F7" s="169"/>
      <c r="G7" s="168"/>
      <c r="H7" s="168"/>
      <c r="I7" s="168"/>
      <c r="J7" s="167"/>
      <c r="K7" s="167"/>
      <c r="L7" s="167" t="s">
        <v>358</v>
      </c>
      <c r="M7" s="181" t="s">
        <v>359</v>
      </c>
      <c r="N7" s="182"/>
      <c r="O7" s="167" t="s">
        <v>360</v>
      </c>
      <c r="P7" s="167"/>
      <c r="Q7" s="167"/>
      <c r="R7" s="167"/>
      <c r="S7" s="191"/>
      <c r="U7" s="192" t="s">
        <v>358</v>
      </c>
      <c r="V7" s="193"/>
      <c r="W7" s="192" t="s">
        <v>359</v>
      </c>
      <c r="X7" s="193"/>
    </row>
    <row r="8" ht="29" hidden="1" customHeight="1" spans="1:24">
      <c r="A8" s="170">
        <v>1</v>
      </c>
      <c r="B8" s="171" t="s">
        <v>384</v>
      </c>
      <c r="C8" s="172" t="s">
        <v>385</v>
      </c>
      <c r="D8" s="173" t="s">
        <v>386</v>
      </c>
      <c r="E8" s="174" t="s">
        <v>387</v>
      </c>
      <c r="F8" s="174" t="s">
        <v>389</v>
      </c>
      <c r="G8" s="173" t="s">
        <v>390</v>
      </c>
      <c r="H8" s="173" t="s">
        <v>391</v>
      </c>
      <c r="I8" s="183" t="s">
        <v>1213</v>
      </c>
      <c r="J8" s="184">
        <v>44183</v>
      </c>
      <c r="K8" s="184">
        <v>44183</v>
      </c>
      <c r="L8" s="185">
        <v>10077.93</v>
      </c>
      <c r="M8" s="186">
        <v>5353.06</v>
      </c>
      <c r="N8" s="187"/>
      <c r="O8" s="185"/>
      <c r="P8" s="185"/>
      <c r="Q8" s="185">
        <f>IF(基本信息!$C$4&lt;&gt;"B","",P8-M8)</f>
        <v>-5353.06</v>
      </c>
      <c r="R8" s="194">
        <f>IF(基本信息!$C$4&lt;&gt;"B","",IF(M8=0,0,ROUND(Q8/ABS(M8),4)))</f>
        <v>-1</v>
      </c>
      <c r="S8" s="195"/>
      <c r="T8" s="152" t="s">
        <v>392</v>
      </c>
      <c r="U8" s="196"/>
      <c r="V8" s="197"/>
      <c r="W8" s="196"/>
      <c r="X8" s="197"/>
    </row>
    <row r="9" ht="29" hidden="1" customHeight="1" spans="1:24">
      <c r="A9" s="170">
        <f t="shared" ref="A9:A72" si="0">A8+1</f>
        <v>2</v>
      </c>
      <c r="B9" s="171" t="s">
        <v>393</v>
      </c>
      <c r="C9" s="172" t="s">
        <v>394</v>
      </c>
      <c r="D9" s="173" t="s">
        <v>395</v>
      </c>
      <c r="E9" s="174"/>
      <c r="F9" s="174"/>
      <c r="G9" s="173" t="s">
        <v>397</v>
      </c>
      <c r="H9" s="173" t="s">
        <v>398</v>
      </c>
      <c r="I9" s="183" t="s">
        <v>1213</v>
      </c>
      <c r="J9" s="184">
        <v>42682</v>
      </c>
      <c r="K9" s="184">
        <v>42682</v>
      </c>
      <c r="L9" s="185">
        <v>6604.72</v>
      </c>
      <c r="M9" s="186">
        <v>892.18</v>
      </c>
      <c r="N9" s="187"/>
      <c r="O9" s="185"/>
      <c r="P9" s="185"/>
      <c r="Q9" s="185">
        <f>IF(基本信息!$C$4&lt;&gt;"B","",P9-M9)</f>
        <v>-892.18</v>
      </c>
      <c r="R9" s="194">
        <f>IF(基本信息!$C$4&lt;&gt;"B","",IF(M9=0,0,ROUND(Q9/ABS(M9),4)))</f>
        <v>-1</v>
      </c>
      <c r="S9" s="195"/>
      <c r="T9" s="152" t="s">
        <v>392</v>
      </c>
      <c r="U9" s="198"/>
      <c r="V9" s="199"/>
      <c r="W9" s="198"/>
      <c r="X9" s="199"/>
    </row>
    <row r="10" ht="29" hidden="1" customHeight="1" spans="1:24">
      <c r="A10" s="170">
        <f t="shared" si="0"/>
        <v>3</v>
      </c>
      <c r="B10" s="171" t="s">
        <v>399</v>
      </c>
      <c r="C10" s="172" t="s">
        <v>400</v>
      </c>
      <c r="D10" s="173" t="s">
        <v>395</v>
      </c>
      <c r="E10" s="174"/>
      <c r="F10" s="174"/>
      <c r="G10" s="173" t="s">
        <v>397</v>
      </c>
      <c r="H10" s="173" t="s">
        <v>398</v>
      </c>
      <c r="I10" s="183" t="s">
        <v>1213</v>
      </c>
      <c r="J10" s="184">
        <v>42721</v>
      </c>
      <c r="K10" s="184">
        <v>42721</v>
      </c>
      <c r="L10" s="185">
        <v>67846.96</v>
      </c>
      <c r="M10" s="186">
        <v>9713.42</v>
      </c>
      <c r="N10" s="187"/>
      <c r="O10" s="185"/>
      <c r="P10" s="185"/>
      <c r="Q10" s="185"/>
      <c r="R10" s="194"/>
      <c r="S10" s="195"/>
      <c r="T10" s="152" t="s">
        <v>392</v>
      </c>
      <c r="U10" s="198"/>
      <c r="V10" s="199"/>
      <c r="W10" s="198"/>
      <c r="X10" s="199"/>
    </row>
    <row r="11" ht="29" hidden="1" customHeight="1" spans="1:24">
      <c r="A11" s="170">
        <f t="shared" si="0"/>
        <v>4</v>
      </c>
      <c r="B11" s="171" t="s">
        <v>402</v>
      </c>
      <c r="C11" s="172" t="s">
        <v>385</v>
      </c>
      <c r="D11" s="173" t="s">
        <v>403</v>
      </c>
      <c r="E11" s="174" t="s">
        <v>404</v>
      </c>
      <c r="F11" s="174" t="s">
        <v>389</v>
      </c>
      <c r="G11" s="173" t="s">
        <v>405</v>
      </c>
      <c r="H11" s="173" t="s">
        <v>391</v>
      </c>
      <c r="I11" s="183" t="s">
        <v>1213</v>
      </c>
      <c r="J11" s="184">
        <v>44516</v>
      </c>
      <c r="K11" s="184">
        <v>44516</v>
      </c>
      <c r="L11" s="185">
        <v>959.84</v>
      </c>
      <c r="M11" s="186">
        <v>595.43</v>
      </c>
      <c r="N11" s="187"/>
      <c r="O11" s="185"/>
      <c r="P11" s="185"/>
      <c r="Q11" s="185"/>
      <c r="R11" s="194"/>
      <c r="S11" s="195"/>
      <c r="T11" s="152" t="s">
        <v>392</v>
      </c>
      <c r="U11" s="198"/>
      <c r="V11" s="199"/>
      <c r="W11" s="198"/>
      <c r="X11" s="199"/>
    </row>
    <row r="12" ht="29" hidden="1" customHeight="1" spans="1:24">
      <c r="A12" s="170">
        <f t="shared" si="0"/>
        <v>5</v>
      </c>
      <c r="B12" s="171" t="s">
        <v>406</v>
      </c>
      <c r="C12" s="172" t="s">
        <v>385</v>
      </c>
      <c r="D12" s="173" t="s">
        <v>386</v>
      </c>
      <c r="E12" s="174" t="s">
        <v>387</v>
      </c>
      <c r="F12" s="174" t="s">
        <v>389</v>
      </c>
      <c r="G12" s="173" t="s">
        <v>407</v>
      </c>
      <c r="H12" s="173" t="s">
        <v>391</v>
      </c>
      <c r="I12" s="183" t="s">
        <v>1213</v>
      </c>
      <c r="J12" s="184">
        <v>44516</v>
      </c>
      <c r="K12" s="184">
        <v>44516</v>
      </c>
      <c r="L12" s="185">
        <v>3470.64</v>
      </c>
      <c r="M12" s="186">
        <v>2152.29</v>
      </c>
      <c r="N12" s="187"/>
      <c r="O12" s="185"/>
      <c r="P12" s="185"/>
      <c r="Q12" s="185"/>
      <c r="R12" s="194"/>
      <c r="S12" s="195"/>
      <c r="T12" s="152" t="s">
        <v>392</v>
      </c>
      <c r="U12" s="198"/>
      <c r="V12" s="199"/>
      <c r="W12" s="198"/>
      <c r="X12" s="199"/>
    </row>
    <row r="13" ht="29" hidden="1" customHeight="1" spans="1:24">
      <c r="A13" s="170">
        <f t="shared" si="0"/>
        <v>6</v>
      </c>
      <c r="B13" s="171" t="s">
        <v>408</v>
      </c>
      <c r="C13" s="172" t="s">
        <v>385</v>
      </c>
      <c r="D13" s="173" t="s">
        <v>409</v>
      </c>
      <c r="E13" s="174" t="s">
        <v>404</v>
      </c>
      <c r="F13" s="174" t="s">
        <v>389</v>
      </c>
      <c r="G13" s="173" t="s">
        <v>410</v>
      </c>
      <c r="H13" s="173" t="s">
        <v>391</v>
      </c>
      <c r="I13" s="183" t="s">
        <v>1213</v>
      </c>
      <c r="J13" s="184">
        <v>44516</v>
      </c>
      <c r="K13" s="184">
        <v>44516</v>
      </c>
      <c r="L13" s="185">
        <v>3470.64</v>
      </c>
      <c r="M13" s="186">
        <v>2152.29</v>
      </c>
      <c r="N13" s="187"/>
      <c r="O13" s="185"/>
      <c r="P13" s="185"/>
      <c r="Q13" s="185"/>
      <c r="R13" s="194"/>
      <c r="S13" s="195"/>
      <c r="T13" s="152" t="s">
        <v>392</v>
      </c>
      <c r="U13" s="198"/>
      <c r="V13" s="199"/>
      <c r="W13" s="198"/>
      <c r="X13" s="199"/>
    </row>
    <row r="14" ht="29" hidden="1" customHeight="1" spans="1:24">
      <c r="A14" s="170">
        <f t="shared" si="0"/>
        <v>7</v>
      </c>
      <c r="B14" s="171" t="s">
        <v>411</v>
      </c>
      <c r="C14" s="172" t="s">
        <v>412</v>
      </c>
      <c r="D14" s="173" t="s">
        <v>413</v>
      </c>
      <c r="E14" s="174" t="s">
        <v>414</v>
      </c>
      <c r="F14" s="174" t="s">
        <v>415</v>
      </c>
      <c r="G14" s="173" t="s">
        <v>416</v>
      </c>
      <c r="H14" s="173" t="s">
        <v>398</v>
      </c>
      <c r="I14" s="183" t="s">
        <v>1213</v>
      </c>
      <c r="J14" s="184">
        <v>42302</v>
      </c>
      <c r="K14" s="184">
        <v>42302</v>
      </c>
      <c r="L14" s="185">
        <v>7844.06</v>
      </c>
      <c r="M14" s="186">
        <v>235.32</v>
      </c>
      <c r="N14" s="187"/>
      <c r="O14" s="185"/>
      <c r="P14" s="185"/>
      <c r="Q14" s="185"/>
      <c r="R14" s="194"/>
      <c r="S14" s="195"/>
      <c r="T14" s="152" t="s">
        <v>392</v>
      </c>
      <c r="U14" s="198"/>
      <c r="V14" s="199"/>
      <c r="W14" s="198"/>
      <c r="X14" s="199"/>
    </row>
    <row r="15" ht="29" hidden="1" customHeight="1" spans="1:24">
      <c r="A15" s="170">
        <f t="shared" si="0"/>
        <v>8</v>
      </c>
      <c r="B15" s="171" t="s">
        <v>417</v>
      </c>
      <c r="C15" s="172" t="s">
        <v>400</v>
      </c>
      <c r="D15" s="173" t="s">
        <v>413</v>
      </c>
      <c r="E15" s="174"/>
      <c r="F15" s="174"/>
      <c r="G15" s="173" t="s">
        <v>416</v>
      </c>
      <c r="H15" s="173" t="s">
        <v>398</v>
      </c>
      <c r="I15" s="183" t="s">
        <v>1213</v>
      </c>
      <c r="J15" s="184">
        <v>41975</v>
      </c>
      <c r="K15" s="184">
        <v>41975</v>
      </c>
      <c r="L15" s="185">
        <v>9862.97</v>
      </c>
      <c r="M15" s="186">
        <v>295.89</v>
      </c>
      <c r="N15" s="187"/>
      <c r="O15" s="185"/>
      <c r="P15" s="185"/>
      <c r="Q15" s="185"/>
      <c r="R15" s="194"/>
      <c r="S15" s="195"/>
      <c r="T15" s="152" t="s">
        <v>392</v>
      </c>
      <c r="U15" s="198"/>
      <c r="V15" s="199"/>
      <c r="W15" s="198"/>
      <c r="X15" s="199"/>
    </row>
    <row r="16" ht="29" hidden="1" customHeight="1" spans="1:24">
      <c r="A16" s="170">
        <f t="shared" si="0"/>
        <v>9</v>
      </c>
      <c r="B16" s="171" t="s">
        <v>418</v>
      </c>
      <c r="C16" s="172" t="s">
        <v>419</v>
      </c>
      <c r="D16" s="173" t="s">
        <v>420</v>
      </c>
      <c r="E16" s="174"/>
      <c r="F16" s="174"/>
      <c r="G16" s="173" t="s">
        <v>422</v>
      </c>
      <c r="H16" s="173" t="s">
        <v>398</v>
      </c>
      <c r="I16" s="183" t="s">
        <v>1213</v>
      </c>
      <c r="J16" s="184">
        <v>36099</v>
      </c>
      <c r="K16" s="184">
        <v>36099</v>
      </c>
      <c r="L16" s="185">
        <v>13570</v>
      </c>
      <c r="M16" s="186">
        <v>0</v>
      </c>
      <c r="N16" s="187"/>
      <c r="O16" s="185"/>
      <c r="P16" s="185"/>
      <c r="Q16" s="185"/>
      <c r="R16" s="194"/>
      <c r="S16" s="195"/>
      <c r="T16" s="152" t="s">
        <v>392</v>
      </c>
      <c r="U16" s="198"/>
      <c r="V16" s="199"/>
      <c r="W16" s="198"/>
      <c r="X16" s="199"/>
    </row>
    <row r="17" ht="29" hidden="1" customHeight="1" spans="1:24">
      <c r="A17" s="170">
        <f t="shared" si="0"/>
        <v>10</v>
      </c>
      <c r="B17" s="171" t="s">
        <v>423</v>
      </c>
      <c r="C17" s="172" t="s">
        <v>400</v>
      </c>
      <c r="D17" s="173" t="s">
        <v>424</v>
      </c>
      <c r="E17" s="174"/>
      <c r="F17" s="174"/>
      <c r="G17" s="173" t="s">
        <v>425</v>
      </c>
      <c r="H17" s="173" t="s">
        <v>398</v>
      </c>
      <c r="I17" s="183" t="s">
        <v>1214</v>
      </c>
      <c r="J17" s="184">
        <v>37710</v>
      </c>
      <c r="K17" s="184">
        <v>37710</v>
      </c>
      <c r="L17" s="185">
        <v>2383.46</v>
      </c>
      <c r="M17" s="186">
        <v>0</v>
      </c>
      <c r="N17" s="187"/>
      <c r="O17" s="185"/>
      <c r="P17" s="185"/>
      <c r="Q17" s="185"/>
      <c r="R17" s="194"/>
      <c r="S17" s="195"/>
      <c r="T17" s="152" t="s">
        <v>392</v>
      </c>
      <c r="U17" s="198"/>
      <c r="V17" s="199"/>
      <c r="W17" s="198"/>
      <c r="X17" s="199"/>
    </row>
    <row r="18" ht="29" hidden="1" customHeight="1" spans="1:24">
      <c r="A18" s="170">
        <f t="shared" si="0"/>
        <v>11</v>
      </c>
      <c r="B18" s="171" t="s">
        <v>426</v>
      </c>
      <c r="C18" s="172" t="s">
        <v>400</v>
      </c>
      <c r="D18" s="173" t="s">
        <v>424</v>
      </c>
      <c r="E18" s="174"/>
      <c r="F18" s="174"/>
      <c r="G18" s="173" t="s">
        <v>425</v>
      </c>
      <c r="H18" s="173" t="s">
        <v>398</v>
      </c>
      <c r="I18" s="183" t="s">
        <v>1214</v>
      </c>
      <c r="J18" s="184">
        <v>37710</v>
      </c>
      <c r="K18" s="184">
        <v>37710</v>
      </c>
      <c r="L18" s="185">
        <v>2383.46</v>
      </c>
      <c r="M18" s="186">
        <v>0</v>
      </c>
      <c r="N18" s="187"/>
      <c r="O18" s="185"/>
      <c r="P18" s="185"/>
      <c r="Q18" s="185"/>
      <c r="R18" s="194"/>
      <c r="S18" s="195"/>
      <c r="T18" s="152" t="s">
        <v>392</v>
      </c>
      <c r="U18" s="198"/>
      <c r="V18" s="199"/>
      <c r="W18" s="198"/>
      <c r="X18" s="199"/>
    </row>
    <row r="19" ht="29" hidden="1" customHeight="1" spans="1:24">
      <c r="A19" s="170">
        <f t="shared" si="0"/>
        <v>12</v>
      </c>
      <c r="B19" s="171" t="s">
        <v>427</v>
      </c>
      <c r="C19" s="172" t="s">
        <v>400</v>
      </c>
      <c r="D19" s="173" t="s">
        <v>424</v>
      </c>
      <c r="E19" s="174"/>
      <c r="F19" s="174"/>
      <c r="G19" s="173" t="s">
        <v>425</v>
      </c>
      <c r="H19" s="173" t="s">
        <v>398</v>
      </c>
      <c r="I19" s="183" t="s">
        <v>1214</v>
      </c>
      <c r="J19" s="184">
        <v>37710</v>
      </c>
      <c r="K19" s="184">
        <v>37710</v>
      </c>
      <c r="L19" s="185">
        <v>2383.46</v>
      </c>
      <c r="M19" s="186">
        <v>0</v>
      </c>
      <c r="N19" s="187"/>
      <c r="O19" s="185"/>
      <c r="P19" s="185"/>
      <c r="Q19" s="185"/>
      <c r="R19" s="194"/>
      <c r="S19" s="195"/>
      <c r="T19" s="152" t="s">
        <v>392</v>
      </c>
      <c r="U19" s="198"/>
      <c r="V19" s="199"/>
      <c r="W19" s="198"/>
      <c r="X19" s="199"/>
    </row>
    <row r="20" ht="29" hidden="1" customHeight="1" spans="1:24">
      <c r="A20" s="170">
        <f t="shared" si="0"/>
        <v>13</v>
      </c>
      <c r="B20" s="171" t="s">
        <v>428</v>
      </c>
      <c r="C20" s="172" t="s">
        <v>400</v>
      </c>
      <c r="D20" s="173" t="s">
        <v>424</v>
      </c>
      <c r="E20" s="174"/>
      <c r="F20" s="174"/>
      <c r="G20" s="173" t="s">
        <v>425</v>
      </c>
      <c r="H20" s="173" t="s">
        <v>398</v>
      </c>
      <c r="I20" s="183" t="s">
        <v>1214</v>
      </c>
      <c r="J20" s="184">
        <v>37710</v>
      </c>
      <c r="K20" s="184">
        <v>37710</v>
      </c>
      <c r="L20" s="185">
        <v>2383.46</v>
      </c>
      <c r="M20" s="186">
        <v>0</v>
      </c>
      <c r="N20" s="187"/>
      <c r="O20" s="185"/>
      <c r="P20" s="185"/>
      <c r="Q20" s="185"/>
      <c r="R20" s="194"/>
      <c r="S20" s="195"/>
      <c r="T20" s="152" t="s">
        <v>392</v>
      </c>
      <c r="U20" s="198"/>
      <c r="V20" s="199"/>
      <c r="W20" s="198"/>
      <c r="X20" s="199"/>
    </row>
    <row r="21" ht="29" hidden="1" customHeight="1" spans="1:24">
      <c r="A21" s="170">
        <f t="shared" si="0"/>
        <v>14</v>
      </c>
      <c r="B21" s="171" t="s">
        <v>429</v>
      </c>
      <c r="C21" s="172" t="s">
        <v>400</v>
      </c>
      <c r="D21" s="173" t="s">
        <v>424</v>
      </c>
      <c r="E21" s="174"/>
      <c r="F21" s="174"/>
      <c r="G21" s="173" t="s">
        <v>425</v>
      </c>
      <c r="H21" s="173" t="s">
        <v>398</v>
      </c>
      <c r="I21" s="183" t="s">
        <v>1214</v>
      </c>
      <c r="J21" s="184">
        <v>37710</v>
      </c>
      <c r="K21" s="184">
        <v>37710</v>
      </c>
      <c r="L21" s="185">
        <v>2383.46</v>
      </c>
      <c r="M21" s="186">
        <v>0</v>
      </c>
      <c r="N21" s="187"/>
      <c r="O21" s="185"/>
      <c r="P21" s="185"/>
      <c r="Q21" s="185"/>
      <c r="R21" s="194"/>
      <c r="S21" s="195"/>
      <c r="T21" s="152" t="s">
        <v>392</v>
      </c>
      <c r="U21" s="198"/>
      <c r="V21" s="199"/>
      <c r="W21" s="198"/>
      <c r="X21" s="199"/>
    </row>
    <row r="22" ht="29" hidden="1" customHeight="1" spans="1:24">
      <c r="A22" s="170">
        <f t="shared" si="0"/>
        <v>15</v>
      </c>
      <c r="B22" s="171" t="s">
        <v>430</v>
      </c>
      <c r="C22" s="172" t="s">
        <v>400</v>
      </c>
      <c r="D22" s="173" t="s">
        <v>424</v>
      </c>
      <c r="E22" s="174"/>
      <c r="F22" s="174"/>
      <c r="G22" s="173" t="s">
        <v>425</v>
      </c>
      <c r="H22" s="173" t="s">
        <v>398</v>
      </c>
      <c r="I22" s="183" t="s">
        <v>1214</v>
      </c>
      <c r="J22" s="184">
        <v>37710</v>
      </c>
      <c r="K22" s="184">
        <v>37710</v>
      </c>
      <c r="L22" s="185">
        <v>2383.46</v>
      </c>
      <c r="M22" s="186">
        <v>0</v>
      </c>
      <c r="N22" s="187"/>
      <c r="O22" s="185"/>
      <c r="P22" s="185"/>
      <c r="Q22" s="185"/>
      <c r="R22" s="194"/>
      <c r="S22" s="195"/>
      <c r="T22" s="152" t="s">
        <v>392</v>
      </c>
      <c r="U22" s="198"/>
      <c r="V22" s="199"/>
      <c r="W22" s="198"/>
      <c r="X22" s="199"/>
    </row>
    <row r="23" ht="29" hidden="1" customHeight="1" spans="1:24">
      <c r="A23" s="170">
        <f t="shared" si="0"/>
        <v>16</v>
      </c>
      <c r="B23" s="171" t="s">
        <v>432</v>
      </c>
      <c r="C23" s="172" t="s">
        <v>400</v>
      </c>
      <c r="D23" s="173" t="s">
        <v>424</v>
      </c>
      <c r="E23" s="174"/>
      <c r="F23" s="174"/>
      <c r="G23" s="173" t="s">
        <v>425</v>
      </c>
      <c r="H23" s="173" t="s">
        <v>398</v>
      </c>
      <c r="I23" s="183" t="s">
        <v>1214</v>
      </c>
      <c r="J23" s="184">
        <v>37710</v>
      </c>
      <c r="K23" s="184">
        <v>37710</v>
      </c>
      <c r="L23" s="185">
        <v>2383.46</v>
      </c>
      <c r="M23" s="186">
        <v>0</v>
      </c>
      <c r="N23" s="187"/>
      <c r="O23" s="185"/>
      <c r="P23" s="185"/>
      <c r="Q23" s="185"/>
      <c r="R23" s="194"/>
      <c r="S23" s="195"/>
      <c r="T23" s="152" t="s">
        <v>392</v>
      </c>
      <c r="U23" s="198"/>
      <c r="V23" s="199"/>
      <c r="W23" s="198"/>
      <c r="X23" s="199"/>
    </row>
    <row r="24" ht="29" hidden="1" customHeight="1" spans="1:24">
      <c r="A24" s="170">
        <f t="shared" si="0"/>
        <v>17</v>
      </c>
      <c r="B24" s="171" t="s">
        <v>433</v>
      </c>
      <c r="C24" s="172" t="s">
        <v>400</v>
      </c>
      <c r="D24" s="173" t="s">
        <v>424</v>
      </c>
      <c r="E24" s="174"/>
      <c r="F24" s="174"/>
      <c r="G24" s="173" t="s">
        <v>425</v>
      </c>
      <c r="H24" s="173" t="s">
        <v>398</v>
      </c>
      <c r="I24" s="183" t="s">
        <v>1214</v>
      </c>
      <c r="J24" s="184">
        <v>37710</v>
      </c>
      <c r="K24" s="184">
        <v>37710</v>
      </c>
      <c r="L24" s="185">
        <v>2383.46</v>
      </c>
      <c r="M24" s="186">
        <v>0</v>
      </c>
      <c r="N24" s="187"/>
      <c r="O24" s="185"/>
      <c r="P24" s="185"/>
      <c r="Q24" s="185"/>
      <c r="R24" s="194"/>
      <c r="S24" s="195"/>
      <c r="T24" s="152" t="s">
        <v>392</v>
      </c>
      <c r="U24" s="198"/>
      <c r="V24" s="199"/>
      <c r="W24" s="198"/>
      <c r="X24" s="199"/>
    </row>
    <row r="25" ht="29" hidden="1" customHeight="1" spans="1:24">
      <c r="A25" s="170">
        <f t="shared" si="0"/>
        <v>18</v>
      </c>
      <c r="B25" s="171" t="s">
        <v>434</v>
      </c>
      <c r="C25" s="172" t="s">
        <v>400</v>
      </c>
      <c r="D25" s="173" t="s">
        <v>424</v>
      </c>
      <c r="E25" s="174"/>
      <c r="F25" s="174"/>
      <c r="G25" s="173" t="s">
        <v>425</v>
      </c>
      <c r="H25" s="173" t="s">
        <v>398</v>
      </c>
      <c r="I25" s="183" t="s">
        <v>1214</v>
      </c>
      <c r="J25" s="184">
        <v>37710</v>
      </c>
      <c r="K25" s="184">
        <v>37710</v>
      </c>
      <c r="L25" s="185">
        <v>2383.46</v>
      </c>
      <c r="M25" s="186">
        <v>0</v>
      </c>
      <c r="N25" s="187"/>
      <c r="O25" s="185"/>
      <c r="P25" s="185"/>
      <c r="Q25" s="185"/>
      <c r="R25" s="194"/>
      <c r="S25" s="195"/>
      <c r="T25" s="152" t="s">
        <v>392</v>
      </c>
      <c r="U25" s="198"/>
      <c r="V25" s="199"/>
      <c r="W25" s="198"/>
      <c r="X25" s="199"/>
    </row>
    <row r="26" ht="29" hidden="1" customHeight="1" spans="1:24">
      <c r="A26" s="170">
        <f t="shared" si="0"/>
        <v>19</v>
      </c>
      <c r="B26" s="171" t="s">
        <v>435</v>
      </c>
      <c r="C26" s="172" t="s">
        <v>400</v>
      </c>
      <c r="D26" s="173" t="s">
        <v>424</v>
      </c>
      <c r="E26" s="174"/>
      <c r="F26" s="174"/>
      <c r="G26" s="173" t="s">
        <v>425</v>
      </c>
      <c r="H26" s="173" t="s">
        <v>398</v>
      </c>
      <c r="I26" s="183" t="s">
        <v>1214</v>
      </c>
      <c r="J26" s="184">
        <v>37710</v>
      </c>
      <c r="K26" s="184">
        <v>37710</v>
      </c>
      <c r="L26" s="185">
        <v>2383.46</v>
      </c>
      <c r="M26" s="186">
        <v>0</v>
      </c>
      <c r="N26" s="187"/>
      <c r="O26" s="185"/>
      <c r="P26" s="185"/>
      <c r="Q26" s="185"/>
      <c r="R26" s="194"/>
      <c r="S26" s="195"/>
      <c r="T26" s="152" t="s">
        <v>392</v>
      </c>
      <c r="U26" s="198"/>
      <c r="V26" s="199"/>
      <c r="W26" s="198"/>
      <c r="X26" s="199"/>
    </row>
    <row r="27" ht="29" hidden="1" customHeight="1" spans="1:24">
      <c r="A27" s="170">
        <f t="shared" si="0"/>
        <v>20</v>
      </c>
      <c r="B27" s="171" t="s">
        <v>436</v>
      </c>
      <c r="C27" s="172" t="s">
        <v>400</v>
      </c>
      <c r="D27" s="173" t="s">
        <v>424</v>
      </c>
      <c r="E27" s="174"/>
      <c r="F27" s="174"/>
      <c r="G27" s="173" t="s">
        <v>425</v>
      </c>
      <c r="H27" s="173" t="s">
        <v>398</v>
      </c>
      <c r="I27" s="183" t="s">
        <v>1214</v>
      </c>
      <c r="J27" s="184">
        <v>37710</v>
      </c>
      <c r="K27" s="184">
        <v>37710</v>
      </c>
      <c r="L27" s="185">
        <v>2383.46</v>
      </c>
      <c r="M27" s="186">
        <v>0</v>
      </c>
      <c r="N27" s="187"/>
      <c r="O27" s="185"/>
      <c r="P27" s="185"/>
      <c r="Q27" s="185"/>
      <c r="R27" s="194"/>
      <c r="S27" s="195"/>
      <c r="T27" s="152" t="s">
        <v>392</v>
      </c>
      <c r="U27" s="198"/>
      <c r="V27" s="199"/>
      <c r="W27" s="198"/>
      <c r="X27" s="199"/>
    </row>
    <row r="28" ht="29" hidden="1" customHeight="1" spans="1:24">
      <c r="A28" s="170">
        <f t="shared" si="0"/>
        <v>21</v>
      </c>
      <c r="B28" s="171" t="s">
        <v>437</v>
      </c>
      <c r="C28" s="172" t="s">
        <v>400</v>
      </c>
      <c r="D28" s="173" t="s">
        <v>424</v>
      </c>
      <c r="E28" s="174"/>
      <c r="F28" s="174"/>
      <c r="G28" s="173" t="s">
        <v>425</v>
      </c>
      <c r="H28" s="173" t="s">
        <v>398</v>
      </c>
      <c r="I28" s="183" t="s">
        <v>1214</v>
      </c>
      <c r="J28" s="184">
        <v>37710</v>
      </c>
      <c r="K28" s="184">
        <v>37710</v>
      </c>
      <c r="L28" s="185">
        <v>2383.46</v>
      </c>
      <c r="M28" s="186">
        <v>0</v>
      </c>
      <c r="N28" s="187"/>
      <c r="O28" s="185"/>
      <c r="P28" s="185"/>
      <c r="Q28" s="185"/>
      <c r="R28" s="194"/>
      <c r="S28" s="195"/>
      <c r="T28" s="152" t="s">
        <v>392</v>
      </c>
      <c r="U28" s="198"/>
      <c r="V28" s="199"/>
      <c r="W28" s="198"/>
      <c r="X28" s="199"/>
    </row>
    <row r="29" ht="29" hidden="1" customHeight="1" spans="1:24">
      <c r="A29" s="170">
        <f t="shared" si="0"/>
        <v>22</v>
      </c>
      <c r="B29" s="171" t="s">
        <v>438</v>
      </c>
      <c r="C29" s="172" t="s">
        <v>400</v>
      </c>
      <c r="D29" s="173" t="s">
        <v>424</v>
      </c>
      <c r="E29" s="174"/>
      <c r="F29" s="174"/>
      <c r="G29" s="173" t="s">
        <v>425</v>
      </c>
      <c r="H29" s="173" t="s">
        <v>398</v>
      </c>
      <c r="I29" s="183" t="s">
        <v>1214</v>
      </c>
      <c r="J29" s="184">
        <v>37710</v>
      </c>
      <c r="K29" s="184">
        <v>37710</v>
      </c>
      <c r="L29" s="185">
        <v>2383.46</v>
      </c>
      <c r="M29" s="186">
        <v>0</v>
      </c>
      <c r="N29" s="187"/>
      <c r="O29" s="185"/>
      <c r="P29" s="185"/>
      <c r="Q29" s="185"/>
      <c r="R29" s="194"/>
      <c r="S29" s="195"/>
      <c r="T29" s="152" t="s">
        <v>392</v>
      </c>
      <c r="U29" s="198"/>
      <c r="V29" s="199"/>
      <c r="W29" s="198"/>
      <c r="X29" s="199"/>
    </row>
    <row r="30" ht="29" hidden="1" customHeight="1" spans="1:24">
      <c r="A30" s="170">
        <f t="shared" si="0"/>
        <v>23</v>
      </c>
      <c r="B30" s="171" t="s">
        <v>439</v>
      </c>
      <c r="C30" s="172" t="s">
        <v>400</v>
      </c>
      <c r="D30" s="173" t="s">
        <v>424</v>
      </c>
      <c r="E30" s="174"/>
      <c r="F30" s="174"/>
      <c r="G30" s="173" t="s">
        <v>425</v>
      </c>
      <c r="H30" s="173" t="s">
        <v>398</v>
      </c>
      <c r="I30" s="183" t="s">
        <v>1214</v>
      </c>
      <c r="J30" s="184">
        <v>37710</v>
      </c>
      <c r="K30" s="184">
        <v>37710</v>
      </c>
      <c r="L30" s="185">
        <v>2383.46</v>
      </c>
      <c r="M30" s="186">
        <v>0</v>
      </c>
      <c r="N30" s="187"/>
      <c r="O30" s="185"/>
      <c r="P30" s="185"/>
      <c r="Q30" s="185"/>
      <c r="R30" s="194"/>
      <c r="S30" s="195"/>
      <c r="T30" s="152" t="s">
        <v>392</v>
      </c>
      <c r="U30" s="198"/>
      <c r="V30" s="199"/>
      <c r="W30" s="198"/>
      <c r="X30" s="199"/>
    </row>
    <row r="31" ht="29" hidden="1" customHeight="1" spans="1:24">
      <c r="A31" s="170">
        <f t="shared" si="0"/>
        <v>24</v>
      </c>
      <c r="B31" s="171" t="s">
        <v>440</v>
      </c>
      <c r="C31" s="172" t="s">
        <v>400</v>
      </c>
      <c r="D31" s="173" t="s">
        <v>424</v>
      </c>
      <c r="E31" s="174"/>
      <c r="F31" s="174"/>
      <c r="G31" s="173" t="s">
        <v>425</v>
      </c>
      <c r="H31" s="173" t="s">
        <v>398</v>
      </c>
      <c r="I31" s="183" t="s">
        <v>1214</v>
      </c>
      <c r="J31" s="184">
        <v>37710</v>
      </c>
      <c r="K31" s="184">
        <v>37710</v>
      </c>
      <c r="L31" s="185">
        <v>2383.46</v>
      </c>
      <c r="M31" s="186">
        <v>0</v>
      </c>
      <c r="N31" s="187"/>
      <c r="O31" s="185"/>
      <c r="P31" s="185"/>
      <c r="Q31" s="185"/>
      <c r="R31" s="194"/>
      <c r="S31" s="195"/>
      <c r="T31" s="152" t="s">
        <v>392</v>
      </c>
      <c r="U31" s="198"/>
      <c r="V31" s="199"/>
      <c r="W31" s="198"/>
      <c r="X31" s="199"/>
    </row>
    <row r="32" ht="29" hidden="1" customHeight="1" spans="1:24">
      <c r="A32" s="170">
        <f t="shared" si="0"/>
        <v>25</v>
      </c>
      <c r="B32" s="171" t="s">
        <v>441</v>
      </c>
      <c r="C32" s="172" t="s">
        <v>400</v>
      </c>
      <c r="D32" s="173" t="s">
        <v>424</v>
      </c>
      <c r="E32" s="174"/>
      <c r="F32" s="174"/>
      <c r="G32" s="173" t="s">
        <v>425</v>
      </c>
      <c r="H32" s="173" t="s">
        <v>398</v>
      </c>
      <c r="I32" s="183" t="s">
        <v>1214</v>
      </c>
      <c r="J32" s="184">
        <v>37710</v>
      </c>
      <c r="K32" s="184">
        <v>37710</v>
      </c>
      <c r="L32" s="185">
        <v>2383.46</v>
      </c>
      <c r="M32" s="186">
        <v>0</v>
      </c>
      <c r="N32" s="187"/>
      <c r="O32" s="185"/>
      <c r="P32" s="185"/>
      <c r="Q32" s="185"/>
      <c r="R32" s="194"/>
      <c r="S32" s="195"/>
      <c r="T32" s="152" t="s">
        <v>392</v>
      </c>
      <c r="U32" s="198"/>
      <c r="V32" s="199"/>
      <c r="W32" s="198"/>
      <c r="X32" s="199"/>
    </row>
    <row r="33" ht="29" hidden="1" customHeight="1" spans="1:24">
      <c r="A33" s="170">
        <f t="shared" si="0"/>
        <v>26</v>
      </c>
      <c r="B33" s="171" t="s">
        <v>442</v>
      </c>
      <c r="C33" s="172" t="s">
        <v>400</v>
      </c>
      <c r="D33" s="173" t="s">
        <v>424</v>
      </c>
      <c r="E33" s="174"/>
      <c r="F33" s="174"/>
      <c r="G33" s="173" t="s">
        <v>425</v>
      </c>
      <c r="H33" s="173" t="s">
        <v>398</v>
      </c>
      <c r="I33" s="183" t="s">
        <v>1214</v>
      </c>
      <c r="J33" s="184">
        <v>37710</v>
      </c>
      <c r="K33" s="184">
        <v>37710</v>
      </c>
      <c r="L33" s="185">
        <v>2383.46</v>
      </c>
      <c r="M33" s="186">
        <v>0</v>
      </c>
      <c r="N33" s="187"/>
      <c r="O33" s="185"/>
      <c r="P33" s="185"/>
      <c r="Q33" s="185"/>
      <c r="R33" s="194"/>
      <c r="S33" s="195"/>
      <c r="T33" s="152" t="s">
        <v>392</v>
      </c>
      <c r="U33" s="198"/>
      <c r="V33" s="199"/>
      <c r="W33" s="198"/>
      <c r="X33" s="199"/>
    </row>
    <row r="34" ht="29" hidden="1" customHeight="1" spans="1:24">
      <c r="A34" s="170">
        <f t="shared" si="0"/>
        <v>27</v>
      </c>
      <c r="B34" s="171" t="s">
        <v>443</v>
      </c>
      <c r="C34" s="172" t="s">
        <v>400</v>
      </c>
      <c r="D34" s="173" t="s">
        <v>424</v>
      </c>
      <c r="E34" s="174"/>
      <c r="F34" s="174"/>
      <c r="G34" s="173" t="s">
        <v>425</v>
      </c>
      <c r="H34" s="173" t="s">
        <v>398</v>
      </c>
      <c r="I34" s="183" t="s">
        <v>1214</v>
      </c>
      <c r="J34" s="184">
        <v>37710</v>
      </c>
      <c r="K34" s="184">
        <v>37710</v>
      </c>
      <c r="L34" s="185">
        <v>2383.46</v>
      </c>
      <c r="M34" s="186">
        <v>0</v>
      </c>
      <c r="N34" s="187"/>
      <c r="O34" s="185"/>
      <c r="P34" s="185"/>
      <c r="Q34" s="185"/>
      <c r="R34" s="194"/>
      <c r="S34" s="195"/>
      <c r="T34" s="152" t="s">
        <v>392</v>
      </c>
      <c r="U34" s="198"/>
      <c r="V34" s="199"/>
      <c r="W34" s="198"/>
      <c r="X34" s="199"/>
    </row>
    <row r="35" ht="29" hidden="1" customHeight="1" spans="1:24">
      <c r="A35" s="170">
        <f t="shared" si="0"/>
        <v>28</v>
      </c>
      <c r="B35" s="171" t="s">
        <v>444</v>
      </c>
      <c r="C35" s="172" t="s">
        <v>400</v>
      </c>
      <c r="D35" s="173" t="s">
        <v>424</v>
      </c>
      <c r="E35" s="174"/>
      <c r="F35" s="174"/>
      <c r="G35" s="173" t="s">
        <v>425</v>
      </c>
      <c r="H35" s="173" t="s">
        <v>398</v>
      </c>
      <c r="I35" s="183" t="s">
        <v>1214</v>
      </c>
      <c r="J35" s="184">
        <v>37710</v>
      </c>
      <c r="K35" s="184">
        <v>37710</v>
      </c>
      <c r="L35" s="185">
        <v>2383.46</v>
      </c>
      <c r="M35" s="186">
        <v>0</v>
      </c>
      <c r="N35" s="187"/>
      <c r="O35" s="185"/>
      <c r="P35" s="185"/>
      <c r="Q35" s="185"/>
      <c r="R35" s="194"/>
      <c r="S35" s="195"/>
      <c r="T35" s="152" t="s">
        <v>392</v>
      </c>
      <c r="U35" s="198"/>
      <c r="V35" s="199"/>
      <c r="W35" s="198"/>
      <c r="X35" s="199"/>
    </row>
    <row r="36" ht="29" hidden="1" customHeight="1" spans="1:24">
      <c r="A36" s="170">
        <f t="shared" si="0"/>
        <v>29</v>
      </c>
      <c r="B36" s="171" t="s">
        <v>445</v>
      </c>
      <c r="C36" s="172" t="s">
        <v>446</v>
      </c>
      <c r="D36" s="173" t="s">
        <v>420</v>
      </c>
      <c r="E36" s="174"/>
      <c r="F36" s="174"/>
      <c r="G36" s="173" t="s">
        <v>425</v>
      </c>
      <c r="H36" s="173" t="s">
        <v>398</v>
      </c>
      <c r="I36" s="183" t="s">
        <v>1213</v>
      </c>
      <c r="J36" s="184">
        <v>37710</v>
      </c>
      <c r="K36" s="184">
        <v>37710</v>
      </c>
      <c r="L36" s="185">
        <v>3143.37</v>
      </c>
      <c r="M36" s="186">
        <v>0</v>
      </c>
      <c r="N36" s="187"/>
      <c r="O36" s="185"/>
      <c r="P36" s="185"/>
      <c r="Q36" s="185"/>
      <c r="R36" s="194"/>
      <c r="S36" s="195"/>
      <c r="T36" s="152" t="s">
        <v>392</v>
      </c>
      <c r="U36" s="198"/>
      <c r="V36" s="199"/>
      <c r="W36" s="198"/>
      <c r="X36" s="199"/>
    </row>
    <row r="37" ht="29" hidden="1" customHeight="1" spans="1:24">
      <c r="A37" s="170">
        <f t="shared" si="0"/>
        <v>30</v>
      </c>
      <c r="B37" s="171" t="s">
        <v>448</v>
      </c>
      <c r="C37" s="172" t="s">
        <v>400</v>
      </c>
      <c r="D37" s="173" t="s">
        <v>424</v>
      </c>
      <c r="E37" s="174"/>
      <c r="F37" s="174"/>
      <c r="G37" s="173" t="s">
        <v>425</v>
      </c>
      <c r="H37" s="173" t="s">
        <v>398</v>
      </c>
      <c r="I37" s="183" t="s">
        <v>1214</v>
      </c>
      <c r="J37" s="184">
        <v>37710</v>
      </c>
      <c r="K37" s="184">
        <v>37710</v>
      </c>
      <c r="L37" s="185">
        <v>2383.46</v>
      </c>
      <c r="M37" s="186">
        <v>0</v>
      </c>
      <c r="N37" s="187"/>
      <c r="O37" s="185"/>
      <c r="P37" s="185"/>
      <c r="Q37" s="185"/>
      <c r="R37" s="194"/>
      <c r="S37" s="195"/>
      <c r="T37" s="152" t="s">
        <v>392</v>
      </c>
      <c r="U37" s="198"/>
      <c r="V37" s="199"/>
      <c r="W37" s="198"/>
      <c r="X37" s="199"/>
    </row>
    <row r="38" ht="29" hidden="1" customHeight="1" spans="1:24">
      <c r="A38" s="170">
        <f t="shared" si="0"/>
        <v>31</v>
      </c>
      <c r="B38" s="171" t="s">
        <v>449</v>
      </c>
      <c r="C38" s="172" t="s">
        <v>450</v>
      </c>
      <c r="D38" s="173" t="s">
        <v>420</v>
      </c>
      <c r="E38" s="174"/>
      <c r="F38" s="174"/>
      <c r="G38" s="173" t="s">
        <v>425</v>
      </c>
      <c r="H38" s="173" t="s">
        <v>398</v>
      </c>
      <c r="I38" s="183" t="s">
        <v>1213</v>
      </c>
      <c r="J38" s="184">
        <v>37710</v>
      </c>
      <c r="K38" s="184">
        <v>37710</v>
      </c>
      <c r="L38" s="185">
        <v>3143.37</v>
      </c>
      <c r="M38" s="186">
        <v>0</v>
      </c>
      <c r="N38" s="187"/>
      <c r="O38" s="185"/>
      <c r="P38" s="185"/>
      <c r="Q38" s="185"/>
      <c r="R38" s="194"/>
      <c r="S38" s="195"/>
      <c r="T38" s="152" t="s">
        <v>392</v>
      </c>
      <c r="U38" s="198"/>
      <c r="V38" s="199"/>
      <c r="W38" s="198"/>
      <c r="X38" s="199"/>
    </row>
    <row r="39" ht="29" hidden="1" customHeight="1" spans="1:24">
      <c r="A39" s="170">
        <f t="shared" si="0"/>
        <v>32</v>
      </c>
      <c r="B39" s="171" t="s">
        <v>451</v>
      </c>
      <c r="C39" s="172" t="s">
        <v>400</v>
      </c>
      <c r="D39" s="173" t="s">
        <v>424</v>
      </c>
      <c r="E39" s="174"/>
      <c r="F39" s="174"/>
      <c r="G39" s="173" t="s">
        <v>425</v>
      </c>
      <c r="H39" s="173" t="s">
        <v>398</v>
      </c>
      <c r="I39" s="183" t="s">
        <v>1214</v>
      </c>
      <c r="J39" s="184">
        <v>37710</v>
      </c>
      <c r="K39" s="184">
        <v>37710</v>
      </c>
      <c r="L39" s="185">
        <v>2383.46</v>
      </c>
      <c r="M39" s="186">
        <v>0</v>
      </c>
      <c r="N39" s="187"/>
      <c r="O39" s="185"/>
      <c r="P39" s="185"/>
      <c r="Q39" s="185"/>
      <c r="R39" s="194"/>
      <c r="S39" s="195"/>
      <c r="T39" s="152" t="s">
        <v>392</v>
      </c>
      <c r="U39" s="198"/>
      <c r="V39" s="199"/>
      <c r="W39" s="198"/>
      <c r="X39" s="199"/>
    </row>
    <row r="40" ht="29" hidden="1" customHeight="1" spans="1:24">
      <c r="A40" s="170">
        <f t="shared" si="0"/>
        <v>33</v>
      </c>
      <c r="B40" s="171" t="s">
        <v>452</v>
      </c>
      <c r="C40" s="172" t="s">
        <v>400</v>
      </c>
      <c r="D40" s="173" t="s">
        <v>424</v>
      </c>
      <c r="E40" s="174"/>
      <c r="F40" s="174"/>
      <c r="G40" s="173" t="s">
        <v>425</v>
      </c>
      <c r="H40" s="173" t="s">
        <v>398</v>
      </c>
      <c r="I40" s="183" t="s">
        <v>1214</v>
      </c>
      <c r="J40" s="184">
        <v>37710</v>
      </c>
      <c r="K40" s="184">
        <v>37710</v>
      </c>
      <c r="L40" s="185">
        <v>2383.46</v>
      </c>
      <c r="M40" s="186">
        <v>0</v>
      </c>
      <c r="N40" s="187"/>
      <c r="O40" s="185"/>
      <c r="P40" s="185"/>
      <c r="Q40" s="185"/>
      <c r="R40" s="194"/>
      <c r="S40" s="195"/>
      <c r="T40" s="152" t="s">
        <v>392</v>
      </c>
      <c r="U40" s="198"/>
      <c r="V40" s="199"/>
      <c r="W40" s="198"/>
      <c r="X40" s="199"/>
    </row>
    <row r="41" ht="29" hidden="1" customHeight="1" spans="1:24">
      <c r="A41" s="170">
        <f t="shared" si="0"/>
        <v>34</v>
      </c>
      <c r="B41" s="171" t="s">
        <v>453</v>
      </c>
      <c r="C41" s="172" t="s">
        <v>400</v>
      </c>
      <c r="D41" s="173" t="s">
        <v>424</v>
      </c>
      <c r="E41" s="174"/>
      <c r="F41" s="174"/>
      <c r="G41" s="173" t="s">
        <v>425</v>
      </c>
      <c r="H41" s="173" t="s">
        <v>398</v>
      </c>
      <c r="I41" s="183" t="s">
        <v>1214</v>
      </c>
      <c r="J41" s="184">
        <v>37710</v>
      </c>
      <c r="K41" s="184">
        <v>37710</v>
      </c>
      <c r="L41" s="185">
        <v>2383.46</v>
      </c>
      <c r="M41" s="186">
        <v>0</v>
      </c>
      <c r="N41" s="187"/>
      <c r="O41" s="185"/>
      <c r="P41" s="185"/>
      <c r="Q41" s="185"/>
      <c r="R41" s="194"/>
      <c r="S41" s="195"/>
      <c r="T41" s="152" t="s">
        <v>392</v>
      </c>
      <c r="U41" s="198"/>
      <c r="V41" s="199"/>
      <c r="W41" s="198"/>
      <c r="X41" s="199"/>
    </row>
    <row r="42" ht="29" hidden="1" customHeight="1" spans="1:24">
      <c r="A42" s="170">
        <f t="shared" si="0"/>
        <v>35</v>
      </c>
      <c r="B42" s="171" t="s">
        <v>454</v>
      </c>
      <c r="C42" s="172" t="s">
        <v>400</v>
      </c>
      <c r="D42" s="173" t="s">
        <v>424</v>
      </c>
      <c r="E42" s="174"/>
      <c r="F42" s="174"/>
      <c r="G42" s="173" t="s">
        <v>425</v>
      </c>
      <c r="H42" s="173" t="s">
        <v>398</v>
      </c>
      <c r="I42" s="183" t="s">
        <v>1214</v>
      </c>
      <c r="J42" s="184">
        <v>37710</v>
      </c>
      <c r="K42" s="184">
        <v>37710</v>
      </c>
      <c r="L42" s="185">
        <v>2383.46</v>
      </c>
      <c r="M42" s="186">
        <v>0</v>
      </c>
      <c r="N42" s="187"/>
      <c r="O42" s="185"/>
      <c r="P42" s="185"/>
      <c r="Q42" s="185"/>
      <c r="R42" s="194"/>
      <c r="S42" s="195"/>
      <c r="T42" s="152" t="s">
        <v>392</v>
      </c>
      <c r="U42" s="198"/>
      <c r="V42" s="199"/>
      <c r="W42" s="198"/>
      <c r="X42" s="199"/>
    </row>
    <row r="43" ht="29" hidden="1" customHeight="1" spans="1:24">
      <c r="A43" s="170">
        <f t="shared" si="0"/>
        <v>36</v>
      </c>
      <c r="B43" s="171" t="s">
        <v>455</v>
      </c>
      <c r="C43" s="172" t="s">
        <v>400</v>
      </c>
      <c r="D43" s="173" t="s">
        <v>424</v>
      </c>
      <c r="E43" s="174"/>
      <c r="F43" s="174"/>
      <c r="G43" s="173" t="s">
        <v>425</v>
      </c>
      <c r="H43" s="173" t="s">
        <v>398</v>
      </c>
      <c r="I43" s="183" t="s">
        <v>1214</v>
      </c>
      <c r="J43" s="184">
        <v>37710</v>
      </c>
      <c r="K43" s="184">
        <v>37710</v>
      </c>
      <c r="L43" s="185">
        <v>2383.46</v>
      </c>
      <c r="M43" s="186">
        <v>0</v>
      </c>
      <c r="N43" s="187"/>
      <c r="O43" s="185"/>
      <c r="P43" s="185"/>
      <c r="Q43" s="185"/>
      <c r="R43" s="194"/>
      <c r="S43" s="195"/>
      <c r="T43" s="152" t="s">
        <v>392</v>
      </c>
      <c r="U43" s="198"/>
      <c r="V43" s="199"/>
      <c r="W43" s="198"/>
      <c r="X43" s="199"/>
    </row>
    <row r="44" ht="29" hidden="1" customHeight="1" spans="1:24">
      <c r="A44" s="170">
        <f t="shared" si="0"/>
        <v>37</v>
      </c>
      <c r="B44" s="171" t="s">
        <v>456</v>
      </c>
      <c r="C44" s="172" t="s">
        <v>400</v>
      </c>
      <c r="D44" s="173" t="s">
        <v>424</v>
      </c>
      <c r="E44" s="174"/>
      <c r="F44" s="174"/>
      <c r="G44" s="173" t="s">
        <v>425</v>
      </c>
      <c r="H44" s="173" t="s">
        <v>398</v>
      </c>
      <c r="I44" s="183" t="s">
        <v>1214</v>
      </c>
      <c r="J44" s="184">
        <v>37710</v>
      </c>
      <c r="K44" s="184">
        <v>37710</v>
      </c>
      <c r="L44" s="185">
        <v>2383.46</v>
      </c>
      <c r="M44" s="186">
        <v>0</v>
      </c>
      <c r="N44" s="187"/>
      <c r="O44" s="185"/>
      <c r="P44" s="185"/>
      <c r="Q44" s="185"/>
      <c r="R44" s="194"/>
      <c r="S44" s="195"/>
      <c r="T44" s="152" t="s">
        <v>392</v>
      </c>
      <c r="U44" s="198"/>
      <c r="V44" s="199"/>
      <c r="W44" s="198"/>
      <c r="X44" s="199"/>
    </row>
    <row r="45" ht="29" hidden="1" customHeight="1" spans="1:24">
      <c r="A45" s="170">
        <f t="shared" si="0"/>
        <v>38</v>
      </c>
      <c r="B45" s="171" t="s">
        <v>457</v>
      </c>
      <c r="C45" s="172" t="s">
        <v>458</v>
      </c>
      <c r="D45" s="173" t="s">
        <v>459</v>
      </c>
      <c r="E45" s="174"/>
      <c r="F45" s="174"/>
      <c r="G45" s="173" t="s">
        <v>462</v>
      </c>
      <c r="H45" s="173" t="s">
        <v>463</v>
      </c>
      <c r="I45" s="183" t="s">
        <v>1213</v>
      </c>
      <c r="J45" s="184">
        <v>41958</v>
      </c>
      <c r="K45" s="184">
        <v>41958</v>
      </c>
      <c r="L45" s="185">
        <v>6370.51</v>
      </c>
      <c r="M45" s="186">
        <v>191.12</v>
      </c>
      <c r="N45" s="187"/>
      <c r="O45" s="185"/>
      <c r="P45" s="185"/>
      <c r="Q45" s="185"/>
      <c r="R45" s="194"/>
      <c r="S45" s="195"/>
      <c r="T45" s="152" t="s">
        <v>392</v>
      </c>
      <c r="U45" s="198"/>
      <c r="V45" s="199"/>
      <c r="W45" s="198"/>
      <c r="X45" s="199"/>
    </row>
    <row r="46" ht="29" hidden="1" customHeight="1" spans="1:24">
      <c r="A46" s="170">
        <f t="shared" si="0"/>
        <v>39</v>
      </c>
      <c r="B46" s="171" t="s">
        <v>464</v>
      </c>
      <c r="C46" s="172" t="s">
        <v>458</v>
      </c>
      <c r="D46" s="173" t="s">
        <v>465</v>
      </c>
      <c r="E46" s="174"/>
      <c r="F46" s="174"/>
      <c r="G46" s="173" t="s">
        <v>462</v>
      </c>
      <c r="H46" s="173" t="s">
        <v>463</v>
      </c>
      <c r="I46" s="183" t="s">
        <v>1213</v>
      </c>
      <c r="J46" s="184">
        <v>41935</v>
      </c>
      <c r="K46" s="184">
        <v>41935</v>
      </c>
      <c r="L46" s="185">
        <v>29762.68</v>
      </c>
      <c r="M46" s="186">
        <v>892.88</v>
      </c>
      <c r="N46" s="187"/>
      <c r="O46" s="185"/>
      <c r="P46" s="185"/>
      <c r="Q46" s="185"/>
      <c r="R46" s="194"/>
      <c r="S46" s="195"/>
      <c r="T46" s="152" t="s">
        <v>392</v>
      </c>
      <c r="U46" s="198"/>
      <c r="V46" s="199"/>
      <c r="W46" s="198"/>
      <c r="X46" s="199"/>
    </row>
    <row r="47" ht="29" hidden="1" customHeight="1" spans="1:24">
      <c r="A47" s="170">
        <f t="shared" si="0"/>
        <v>40</v>
      </c>
      <c r="B47" s="171" t="s">
        <v>466</v>
      </c>
      <c r="C47" s="172" t="s">
        <v>400</v>
      </c>
      <c r="D47" s="173" t="s">
        <v>467</v>
      </c>
      <c r="E47" s="174"/>
      <c r="F47" s="174"/>
      <c r="G47" s="173" t="s">
        <v>425</v>
      </c>
      <c r="H47" s="173" t="s">
        <v>398</v>
      </c>
      <c r="I47" s="183" t="s">
        <v>1213</v>
      </c>
      <c r="J47" s="184">
        <v>39063</v>
      </c>
      <c r="K47" s="184">
        <v>39063</v>
      </c>
      <c r="L47" s="185">
        <v>2315.47</v>
      </c>
      <c r="M47" s="186">
        <v>69.46</v>
      </c>
      <c r="N47" s="187"/>
      <c r="O47" s="185"/>
      <c r="P47" s="185"/>
      <c r="Q47" s="185"/>
      <c r="R47" s="194"/>
      <c r="S47" s="195"/>
      <c r="T47" s="152" t="s">
        <v>392</v>
      </c>
      <c r="U47" s="198"/>
      <c r="V47" s="199"/>
      <c r="W47" s="198"/>
      <c r="X47" s="199"/>
    </row>
    <row r="48" ht="29" hidden="1" customHeight="1" spans="1:24">
      <c r="A48" s="170">
        <f t="shared" si="0"/>
        <v>41</v>
      </c>
      <c r="B48" s="171" t="s">
        <v>469</v>
      </c>
      <c r="C48" s="172" t="s">
        <v>400</v>
      </c>
      <c r="D48" s="173" t="s">
        <v>413</v>
      </c>
      <c r="E48" s="174"/>
      <c r="F48" s="174"/>
      <c r="G48" s="173" t="s">
        <v>416</v>
      </c>
      <c r="H48" s="173" t="s">
        <v>398</v>
      </c>
      <c r="I48" s="183" t="s">
        <v>1213</v>
      </c>
      <c r="J48" s="184">
        <v>41975</v>
      </c>
      <c r="K48" s="184">
        <v>41975</v>
      </c>
      <c r="L48" s="185">
        <v>9862.97</v>
      </c>
      <c r="M48" s="186">
        <v>295.89</v>
      </c>
      <c r="N48" s="187"/>
      <c r="O48" s="185"/>
      <c r="P48" s="185"/>
      <c r="Q48" s="185"/>
      <c r="R48" s="194"/>
      <c r="S48" s="195"/>
      <c r="T48" s="152" t="s">
        <v>392</v>
      </c>
      <c r="U48" s="198"/>
      <c r="V48" s="199"/>
      <c r="W48" s="198"/>
      <c r="X48" s="199"/>
    </row>
    <row r="49" ht="29" hidden="1" customHeight="1" spans="1:24">
      <c r="A49" s="170">
        <f t="shared" si="0"/>
        <v>42</v>
      </c>
      <c r="B49" s="171" t="s">
        <v>470</v>
      </c>
      <c r="C49" s="172" t="s">
        <v>400</v>
      </c>
      <c r="D49" s="173" t="s">
        <v>424</v>
      </c>
      <c r="E49" s="174"/>
      <c r="F49" s="174"/>
      <c r="G49" s="173" t="s">
        <v>425</v>
      </c>
      <c r="H49" s="173" t="s">
        <v>398</v>
      </c>
      <c r="I49" s="183" t="s">
        <v>1214</v>
      </c>
      <c r="J49" s="184">
        <v>37710</v>
      </c>
      <c r="K49" s="184">
        <v>37710</v>
      </c>
      <c r="L49" s="185">
        <v>2383.46</v>
      </c>
      <c r="M49" s="186">
        <v>0</v>
      </c>
      <c r="N49" s="187"/>
      <c r="O49" s="185"/>
      <c r="P49" s="185"/>
      <c r="Q49" s="185"/>
      <c r="R49" s="194"/>
      <c r="S49" s="195"/>
      <c r="T49" s="152" t="s">
        <v>392</v>
      </c>
      <c r="U49" s="198"/>
      <c r="V49" s="199"/>
      <c r="W49" s="198"/>
      <c r="X49" s="199"/>
    </row>
    <row r="50" ht="29" hidden="1" customHeight="1" spans="1:24">
      <c r="A50" s="170">
        <f t="shared" si="0"/>
        <v>43</v>
      </c>
      <c r="B50" s="171" t="s">
        <v>471</v>
      </c>
      <c r="C50" s="172" t="s">
        <v>400</v>
      </c>
      <c r="D50" s="173" t="s">
        <v>424</v>
      </c>
      <c r="E50" s="174"/>
      <c r="F50" s="174"/>
      <c r="G50" s="173" t="s">
        <v>425</v>
      </c>
      <c r="H50" s="173" t="s">
        <v>398</v>
      </c>
      <c r="I50" s="183" t="s">
        <v>1214</v>
      </c>
      <c r="J50" s="184">
        <v>37710</v>
      </c>
      <c r="K50" s="184">
        <v>37710</v>
      </c>
      <c r="L50" s="185">
        <v>2383.46</v>
      </c>
      <c r="M50" s="186">
        <v>0</v>
      </c>
      <c r="N50" s="187"/>
      <c r="O50" s="185"/>
      <c r="P50" s="185"/>
      <c r="Q50" s="185"/>
      <c r="R50" s="194"/>
      <c r="S50" s="195"/>
      <c r="T50" s="152" t="s">
        <v>392</v>
      </c>
      <c r="U50" s="198"/>
      <c r="V50" s="199"/>
      <c r="W50" s="198"/>
      <c r="X50" s="199"/>
    </row>
    <row r="51" ht="29" hidden="1" customHeight="1" spans="1:24">
      <c r="A51" s="170">
        <f t="shared" si="0"/>
        <v>44</v>
      </c>
      <c r="B51" s="171" t="s">
        <v>472</v>
      </c>
      <c r="C51" s="172" t="s">
        <v>400</v>
      </c>
      <c r="D51" s="173" t="s">
        <v>424</v>
      </c>
      <c r="E51" s="174"/>
      <c r="F51" s="174"/>
      <c r="G51" s="173" t="s">
        <v>425</v>
      </c>
      <c r="H51" s="173" t="s">
        <v>398</v>
      </c>
      <c r="I51" s="183" t="s">
        <v>1214</v>
      </c>
      <c r="J51" s="184">
        <v>37710</v>
      </c>
      <c r="K51" s="184">
        <v>37710</v>
      </c>
      <c r="L51" s="185">
        <v>2383.46</v>
      </c>
      <c r="M51" s="186">
        <v>0</v>
      </c>
      <c r="N51" s="187"/>
      <c r="O51" s="185"/>
      <c r="P51" s="185"/>
      <c r="Q51" s="185"/>
      <c r="R51" s="194"/>
      <c r="S51" s="195"/>
      <c r="T51" s="152" t="s">
        <v>392</v>
      </c>
      <c r="U51" s="198"/>
      <c r="V51" s="199"/>
      <c r="W51" s="198"/>
      <c r="X51" s="199"/>
    </row>
    <row r="52" ht="29" hidden="1" customHeight="1" spans="1:24">
      <c r="A52" s="170">
        <f t="shared" si="0"/>
        <v>45</v>
      </c>
      <c r="B52" s="171" t="s">
        <v>473</v>
      </c>
      <c r="C52" s="172" t="s">
        <v>400</v>
      </c>
      <c r="D52" s="173" t="s">
        <v>424</v>
      </c>
      <c r="E52" s="174"/>
      <c r="F52" s="174"/>
      <c r="G52" s="173" t="s">
        <v>425</v>
      </c>
      <c r="H52" s="173" t="s">
        <v>398</v>
      </c>
      <c r="I52" s="183" t="s">
        <v>1214</v>
      </c>
      <c r="J52" s="184">
        <v>37710</v>
      </c>
      <c r="K52" s="184">
        <v>37710</v>
      </c>
      <c r="L52" s="185">
        <v>2383.46</v>
      </c>
      <c r="M52" s="186">
        <v>0</v>
      </c>
      <c r="N52" s="187"/>
      <c r="O52" s="185"/>
      <c r="P52" s="185"/>
      <c r="Q52" s="185"/>
      <c r="R52" s="194"/>
      <c r="S52" s="195"/>
      <c r="T52" s="152" t="s">
        <v>392</v>
      </c>
      <c r="U52" s="198"/>
      <c r="V52" s="199"/>
      <c r="W52" s="198"/>
      <c r="X52" s="199"/>
    </row>
    <row r="53" ht="29" hidden="1" customHeight="1" spans="1:24">
      <c r="A53" s="170">
        <f t="shared" si="0"/>
        <v>46</v>
      </c>
      <c r="B53" s="171" t="s">
        <v>474</v>
      </c>
      <c r="C53" s="172" t="s">
        <v>400</v>
      </c>
      <c r="D53" s="173" t="s">
        <v>424</v>
      </c>
      <c r="E53" s="174"/>
      <c r="F53" s="174"/>
      <c r="G53" s="173" t="s">
        <v>425</v>
      </c>
      <c r="H53" s="173" t="s">
        <v>398</v>
      </c>
      <c r="I53" s="183" t="s">
        <v>1214</v>
      </c>
      <c r="J53" s="184">
        <v>37710</v>
      </c>
      <c r="K53" s="184">
        <v>37710</v>
      </c>
      <c r="L53" s="185">
        <v>2383.46</v>
      </c>
      <c r="M53" s="186">
        <v>0</v>
      </c>
      <c r="N53" s="187"/>
      <c r="O53" s="185"/>
      <c r="P53" s="185"/>
      <c r="Q53" s="185"/>
      <c r="R53" s="194"/>
      <c r="S53" s="195"/>
      <c r="T53" s="152" t="s">
        <v>392</v>
      </c>
      <c r="U53" s="198"/>
      <c r="V53" s="199"/>
      <c r="W53" s="198"/>
      <c r="X53" s="199"/>
    </row>
    <row r="54" ht="29" hidden="1" customHeight="1" spans="1:24">
      <c r="A54" s="170">
        <f t="shared" si="0"/>
        <v>47</v>
      </c>
      <c r="B54" s="171" t="s">
        <v>475</v>
      </c>
      <c r="C54" s="172" t="s">
        <v>400</v>
      </c>
      <c r="D54" s="173" t="s">
        <v>424</v>
      </c>
      <c r="E54" s="174"/>
      <c r="F54" s="174"/>
      <c r="G54" s="173" t="s">
        <v>425</v>
      </c>
      <c r="H54" s="173" t="s">
        <v>398</v>
      </c>
      <c r="I54" s="183" t="s">
        <v>1214</v>
      </c>
      <c r="J54" s="184">
        <v>37710</v>
      </c>
      <c r="K54" s="184">
        <v>37710</v>
      </c>
      <c r="L54" s="185">
        <v>2383.46</v>
      </c>
      <c r="M54" s="186">
        <v>0</v>
      </c>
      <c r="N54" s="187"/>
      <c r="O54" s="185"/>
      <c r="P54" s="185"/>
      <c r="Q54" s="185"/>
      <c r="R54" s="194"/>
      <c r="S54" s="195"/>
      <c r="T54" s="152" t="s">
        <v>392</v>
      </c>
      <c r="U54" s="198"/>
      <c r="V54" s="199"/>
      <c r="W54" s="198"/>
      <c r="X54" s="199"/>
    </row>
    <row r="55" ht="29" hidden="1" customHeight="1" spans="1:24">
      <c r="A55" s="170">
        <f t="shared" si="0"/>
        <v>48</v>
      </c>
      <c r="B55" s="171" t="s">
        <v>476</v>
      </c>
      <c r="C55" s="172" t="s">
        <v>400</v>
      </c>
      <c r="D55" s="173" t="s">
        <v>424</v>
      </c>
      <c r="E55" s="174"/>
      <c r="F55" s="174"/>
      <c r="G55" s="173" t="s">
        <v>425</v>
      </c>
      <c r="H55" s="173" t="s">
        <v>398</v>
      </c>
      <c r="I55" s="183" t="s">
        <v>1214</v>
      </c>
      <c r="J55" s="184">
        <v>37710</v>
      </c>
      <c r="K55" s="184">
        <v>37710</v>
      </c>
      <c r="L55" s="185">
        <v>2383.46</v>
      </c>
      <c r="M55" s="186">
        <v>0</v>
      </c>
      <c r="N55" s="187"/>
      <c r="O55" s="185"/>
      <c r="P55" s="185"/>
      <c r="Q55" s="185"/>
      <c r="R55" s="194"/>
      <c r="S55" s="195"/>
      <c r="T55" s="152" t="s">
        <v>392</v>
      </c>
      <c r="U55" s="198"/>
      <c r="V55" s="199"/>
      <c r="W55" s="198"/>
      <c r="X55" s="199"/>
    </row>
    <row r="56" ht="29" hidden="1" customHeight="1" spans="1:24">
      <c r="A56" s="170">
        <f t="shared" si="0"/>
        <v>49</v>
      </c>
      <c r="B56" s="171" t="s">
        <v>477</v>
      </c>
      <c r="C56" s="172" t="s">
        <v>400</v>
      </c>
      <c r="D56" s="173" t="s">
        <v>424</v>
      </c>
      <c r="E56" s="174"/>
      <c r="F56" s="174"/>
      <c r="G56" s="173" t="s">
        <v>425</v>
      </c>
      <c r="H56" s="173" t="s">
        <v>398</v>
      </c>
      <c r="I56" s="183" t="s">
        <v>1214</v>
      </c>
      <c r="J56" s="184">
        <v>37710</v>
      </c>
      <c r="K56" s="184">
        <v>37710</v>
      </c>
      <c r="L56" s="185">
        <v>2383.46</v>
      </c>
      <c r="M56" s="186">
        <v>0</v>
      </c>
      <c r="N56" s="187"/>
      <c r="O56" s="185"/>
      <c r="P56" s="185"/>
      <c r="Q56" s="185"/>
      <c r="R56" s="194"/>
      <c r="S56" s="195"/>
      <c r="T56" s="152" t="s">
        <v>392</v>
      </c>
      <c r="U56" s="198"/>
      <c r="V56" s="199"/>
      <c r="W56" s="198"/>
      <c r="X56" s="199"/>
    </row>
    <row r="57" ht="29" hidden="1" customHeight="1" spans="1:24">
      <c r="A57" s="170">
        <f t="shared" si="0"/>
        <v>50</v>
      </c>
      <c r="B57" s="171" t="s">
        <v>478</v>
      </c>
      <c r="C57" s="172" t="s">
        <v>400</v>
      </c>
      <c r="D57" s="173" t="s">
        <v>424</v>
      </c>
      <c r="E57" s="174"/>
      <c r="F57" s="174"/>
      <c r="G57" s="173" t="s">
        <v>425</v>
      </c>
      <c r="H57" s="173" t="s">
        <v>398</v>
      </c>
      <c r="I57" s="183" t="s">
        <v>1214</v>
      </c>
      <c r="J57" s="184">
        <v>37710</v>
      </c>
      <c r="K57" s="184">
        <v>37710</v>
      </c>
      <c r="L57" s="185">
        <v>2383.46</v>
      </c>
      <c r="M57" s="186">
        <v>0</v>
      </c>
      <c r="N57" s="187"/>
      <c r="O57" s="185"/>
      <c r="P57" s="185"/>
      <c r="Q57" s="185"/>
      <c r="R57" s="194"/>
      <c r="S57" s="195"/>
      <c r="T57" s="152" t="s">
        <v>392</v>
      </c>
      <c r="U57" s="198"/>
      <c r="V57" s="199"/>
      <c r="W57" s="198"/>
      <c r="X57" s="199"/>
    </row>
    <row r="58" ht="29" hidden="1" customHeight="1" spans="1:24">
      <c r="A58" s="170">
        <f t="shared" si="0"/>
        <v>51</v>
      </c>
      <c r="B58" s="171" t="s">
        <v>479</v>
      </c>
      <c r="C58" s="172" t="s">
        <v>400</v>
      </c>
      <c r="D58" s="173" t="s">
        <v>424</v>
      </c>
      <c r="E58" s="174"/>
      <c r="F58" s="174"/>
      <c r="G58" s="173" t="s">
        <v>425</v>
      </c>
      <c r="H58" s="173" t="s">
        <v>398</v>
      </c>
      <c r="I58" s="183" t="s">
        <v>1214</v>
      </c>
      <c r="J58" s="184">
        <v>37710</v>
      </c>
      <c r="K58" s="184">
        <v>37710</v>
      </c>
      <c r="L58" s="185">
        <v>2383.46</v>
      </c>
      <c r="M58" s="186">
        <v>0</v>
      </c>
      <c r="N58" s="187"/>
      <c r="O58" s="185"/>
      <c r="P58" s="185"/>
      <c r="Q58" s="185"/>
      <c r="R58" s="194"/>
      <c r="S58" s="195"/>
      <c r="T58" s="152" t="s">
        <v>392</v>
      </c>
      <c r="U58" s="198"/>
      <c r="V58" s="199"/>
      <c r="W58" s="198"/>
      <c r="X58" s="199"/>
    </row>
    <row r="59" ht="29" hidden="1" customHeight="1" spans="1:24">
      <c r="A59" s="170">
        <f t="shared" si="0"/>
        <v>52</v>
      </c>
      <c r="B59" s="171" t="s">
        <v>480</v>
      </c>
      <c r="C59" s="172" t="s">
        <v>400</v>
      </c>
      <c r="D59" s="173" t="s">
        <v>424</v>
      </c>
      <c r="E59" s="174"/>
      <c r="F59" s="174"/>
      <c r="G59" s="173" t="s">
        <v>425</v>
      </c>
      <c r="H59" s="173" t="s">
        <v>398</v>
      </c>
      <c r="I59" s="183" t="s">
        <v>1214</v>
      </c>
      <c r="J59" s="184">
        <v>37710</v>
      </c>
      <c r="K59" s="184">
        <v>37710</v>
      </c>
      <c r="L59" s="185">
        <v>2383.46</v>
      </c>
      <c r="M59" s="186">
        <v>0</v>
      </c>
      <c r="N59" s="187"/>
      <c r="O59" s="185"/>
      <c r="P59" s="185"/>
      <c r="Q59" s="185"/>
      <c r="R59" s="194"/>
      <c r="S59" s="195"/>
      <c r="T59" s="152" t="s">
        <v>392</v>
      </c>
      <c r="U59" s="198"/>
      <c r="V59" s="199"/>
      <c r="W59" s="198"/>
      <c r="X59" s="199"/>
    </row>
    <row r="60" ht="29" hidden="1" customHeight="1" spans="1:24">
      <c r="A60" s="170">
        <f t="shared" si="0"/>
        <v>53</v>
      </c>
      <c r="B60" s="171" t="s">
        <v>481</v>
      </c>
      <c r="C60" s="172" t="s">
        <v>400</v>
      </c>
      <c r="D60" s="173" t="s">
        <v>424</v>
      </c>
      <c r="E60" s="174"/>
      <c r="F60" s="174"/>
      <c r="G60" s="173" t="s">
        <v>425</v>
      </c>
      <c r="H60" s="173" t="s">
        <v>398</v>
      </c>
      <c r="I60" s="183" t="s">
        <v>1214</v>
      </c>
      <c r="J60" s="184">
        <v>37710</v>
      </c>
      <c r="K60" s="184">
        <v>37710</v>
      </c>
      <c r="L60" s="185">
        <v>2383.46</v>
      </c>
      <c r="M60" s="186">
        <v>0</v>
      </c>
      <c r="N60" s="187"/>
      <c r="O60" s="185"/>
      <c r="P60" s="185"/>
      <c r="Q60" s="185"/>
      <c r="R60" s="194"/>
      <c r="S60" s="195"/>
      <c r="T60" s="152" t="s">
        <v>392</v>
      </c>
      <c r="U60" s="198"/>
      <c r="V60" s="199"/>
      <c r="W60" s="198"/>
      <c r="X60" s="199"/>
    </row>
    <row r="61" ht="29" hidden="1" customHeight="1" spans="1:24">
      <c r="A61" s="170">
        <f t="shared" si="0"/>
        <v>54</v>
      </c>
      <c r="B61" s="171" t="s">
        <v>482</v>
      </c>
      <c r="C61" s="172" t="s">
        <v>400</v>
      </c>
      <c r="D61" s="173" t="s">
        <v>424</v>
      </c>
      <c r="E61" s="174"/>
      <c r="F61" s="174"/>
      <c r="G61" s="173" t="s">
        <v>425</v>
      </c>
      <c r="H61" s="173" t="s">
        <v>398</v>
      </c>
      <c r="I61" s="183" t="s">
        <v>1214</v>
      </c>
      <c r="J61" s="184">
        <v>37710</v>
      </c>
      <c r="K61" s="184">
        <v>37710</v>
      </c>
      <c r="L61" s="185">
        <v>2383.46</v>
      </c>
      <c r="M61" s="186">
        <v>0</v>
      </c>
      <c r="N61" s="187"/>
      <c r="O61" s="185"/>
      <c r="P61" s="185"/>
      <c r="Q61" s="185"/>
      <c r="R61" s="194"/>
      <c r="S61" s="195"/>
      <c r="T61" s="152" t="s">
        <v>392</v>
      </c>
      <c r="U61" s="198"/>
      <c r="V61" s="199"/>
      <c r="W61" s="198"/>
      <c r="X61" s="199"/>
    </row>
    <row r="62" ht="29" hidden="1" customHeight="1" spans="1:24">
      <c r="A62" s="170">
        <f t="shared" si="0"/>
        <v>55</v>
      </c>
      <c r="B62" s="171" t="s">
        <v>483</v>
      </c>
      <c r="C62" s="172" t="s">
        <v>400</v>
      </c>
      <c r="D62" s="173" t="s">
        <v>424</v>
      </c>
      <c r="E62" s="174"/>
      <c r="F62" s="174"/>
      <c r="G62" s="173" t="s">
        <v>425</v>
      </c>
      <c r="H62" s="173" t="s">
        <v>398</v>
      </c>
      <c r="I62" s="183" t="s">
        <v>1214</v>
      </c>
      <c r="J62" s="184">
        <v>37710</v>
      </c>
      <c r="K62" s="184">
        <v>37710</v>
      </c>
      <c r="L62" s="185">
        <v>2383.46</v>
      </c>
      <c r="M62" s="186">
        <v>0</v>
      </c>
      <c r="N62" s="187"/>
      <c r="O62" s="185"/>
      <c r="P62" s="185"/>
      <c r="Q62" s="185"/>
      <c r="R62" s="194"/>
      <c r="S62" s="195"/>
      <c r="T62" s="152" t="s">
        <v>392</v>
      </c>
      <c r="U62" s="198"/>
      <c r="V62" s="199"/>
      <c r="W62" s="198"/>
      <c r="X62" s="199"/>
    </row>
    <row r="63" ht="29" hidden="1" customHeight="1" spans="1:24">
      <c r="A63" s="170">
        <f t="shared" si="0"/>
        <v>56</v>
      </c>
      <c r="B63" s="171" t="s">
        <v>484</v>
      </c>
      <c r="C63" s="172" t="s">
        <v>400</v>
      </c>
      <c r="D63" s="173" t="s">
        <v>424</v>
      </c>
      <c r="E63" s="174"/>
      <c r="F63" s="174"/>
      <c r="G63" s="173" t="s">
        <v>425</v>
      </c>
      <c r="H63" s="173" t="s">
        <v>398</v>
      </c>
      <c r="I63" s="183" t="s">
        <v>1214</v>
      </c>
      <c r="J63" s="184">
        <v>37710</v>
      </c>
      <c r="K63" s="184">
        <v>37710</v>
      </c>
      <c r="L63" s="185">
        <v>2383.46</v>
      </c>
      <c r="M63" s="186">
        <v>0</v>
      </c>
      <c r="N63" s="187"/>
      <c r="O63" s="185"/>
      <c r="P63" s="185"/>
      <c r="Q63" s="185"/>
      <c r="R63" s="194"/>
      <c r="S63" s="195"/>
      <c r="T63" s="152" t="s">
        <v>392</v>
      </c>
      <c r="U63" s="198"/>
      <c r="V63" s="199"/>
      <c r="W63" s="198"/>
      <c r="X63" s="199"/>
    </row>
    <row r="64" ht="29" hidden="1" customHeight="1" spans="1:24">
      <c r="A64" s="170">
        <f t="shared" si="0"/>
        <v>57</v>
      </c>
      <c r="B64" s="171" t="s">
        <v>485</v>
      </c>
      <c r="C64" s="172" t="s">
        <v>400</v>
      </c>
      <c r="D64" s="173" t="s">
        <v>424</v>
      </c>
      <c r="E64" s="174"/>
      <c r="F64" s="174"/>
      <c r="G64" s="173" t="s">
        <v>425</v>
      </c>
      <c r="H64" s="173" t="s">
        <v>398</v>
      </c>
      <c r="I64" s="183" t="s">
        <v>1214</v>
      </c>
      <c r="J64" s="184">
        <v>37710</v>
      </c>
      <c r="K64" s="184">
        <v>37710</v>
      </c>
      <c r="L64" s="185">
        <v>2383.46</v>
      </c>
      <c r="M64" s="186">
        <v>0</v>
      </c>
      <c r="N64" s="187"/>
      <c r="O64" s="185"/>
      <c r="P64" s="185"/>
      <c r="Q64" s="185"/>
      <c r="R64" s="194"/>
      <c r="S64" s="195"/>
      <c r="T64" s="152" t="s">
        <v>392</v>
      </c>
      <c r="U64" s="198"/>
      <c r="V64" s="199"/>
      <c r="W64" s="198"/>
      <c r="X64" s="199"/>
    </row>
    <row r="65" ht="29" hidden="1" customHeight="1" spans="1:24">
      <c r="A65" s="170">
        <f t="shared" si="0"/>
        <v>58</v>
      </c>
      <c r="B65" s="171" t="s">
        <v>486</v>
      </c>
      <c r="C65" s="172" t="s">
        <v>400</v>
      </c>
      <c r="D65" s="173" t="s">
        <v>424</v>
      </c>
      <c r="E65" s="174"/>
      <c r="F65" s="174"/>
      <c r="G65" s="173" t="s">
        <v>425</v>
      </c>
      <c r="H65" s="173" t="s">
        <v>398</v>
      </c>
      <c r="I65" s="183" t="s">
        <v>1214</v>
      </c>
      <c r="J65" s="184">
        <v>37710</v>
      </c>
      <c r="K65" s="184">
        <v>37710</v>
      </c>
      <c r="L65" s="185">
        <v>2383.46</v>
      </c>
      <c r="M65" s="186">
        <v>0</v>
      </c>
      <c r="N65" s="187"/>
      <c r="O65" s="185"/>
      <c r="P65" s="185"/>
      <c r="Q65" s="185"/>
      <c r="R65" s="194"/>
      <c r="S65" s="195"/>
      <c r="T65" s="152" t="s">
        <v>392</v>
      </c>
      <c r="U65" s="198"/>
      <c r="V65" s="199"/>
      <c r="W65" s="198"/>
      <c r="X65" s="199"/>
    </row>
    <row r="66" ht="29" hidden="1" customHeight="1" spans="1:24">
      <c r="A66" s="170">
        <f t="shared" si="0"/>
        <v>59</v>
      </c>
      <c r="B66" s="171" t="s">
        <v>487</v>
      </c>
      <c r="C66" s="172" t="s">
        <v>400</v>
      </c>
      <c r="D66" s="173" t="s">
        <v>424</v>
      </c>
      <c r="E66" s="174"/>
      <c r="F66" s="174"/>
      <c r="G66" s="173" t="s">
        <v>425</v>
      </c>
      <c r="H66" s="173" t="s">
        <v>398</v>
      </c>
      <c r="I66" s="183" t="s">
        <v>1214</v>
      </c>
      <c r="J66" s="184">
        <v>37710</v>
      </c>
      <c r="K66" s="184">
        <v>37710</v>
      </c>
      <c r="L66" s="185">
        <v>2383.46</v>
      </c>
      <c r="M66" s="186">
        <v>0</v>
      </c>
      <c r="N66" s="187"/>
      <c r="O66" s="185"/>
      <c r="P66" s="185"/>
      <c r="Q66" s="185"/>
      <c r="R66" s="194"/>
      <c r="S66" s="195"/>
      <c r="T66" s="152" t="s">
        <v>392</v>
      </c>
      <c r="U66" s="198"/>
      <c r="V66" s="199"/>
      <c r="W66" s="198"/>
      <c r="X66" s="199"/>
    </row>
    <row r="67" ht="29" hidden="1" customHeight="1" spans="1:24">
      <c r="A67" s="170">
        <f t="shared" si="0"/>
        <v>60</v>
      </c>
      <c r="B67" s="171" t="s">
        <v>488</v>
      </c>
      <c r="C67" s="172" t="s">
        <v>400</v>
      </c>
      <c r="D67" s="173" t="s">
        <v>424</v>
      </c>
      <c r="E67" s="174"/>
      <c r="F67" s="174"/>
      <c r="G67" s="173" t="s">
        <v>425</v>
      </c>
      <c r="H67" s="173" t="s">
        <v>398</v>
      </c>
      <c r="I67" s="183" t="s">
        <v>1214</v>
      </c>
      <c r="J67" s="184">
        <v>37710</v>
      </c>
      <c r="K67" s="184">
        <v>37710</v>
      </c>
      <c r="L67" s="185">
        <v>2383.46</v>
      </c>
      <c r="M67" s="186">
        <v>0</v>
      </c>
      <c r="N67" s="187"/>
      <c r="O67" s="185"/>
      <c r="P67" s="185"/>
      <c r="Q67" s="185"/>
      <c r="R67" s="194"/>
      <c r="S67" s="195"/>
      <c r="T67" s="152" t="s">
        <v>392</v>
      </c>
      <c r="U67" s="198"/>
      <c r="V67" s="199"/>
      <c r="W67" s="198"/>
      <c r="X67" s="199"/>
    </row>
    <row r="68" ht="29" hidden="1" customHeight="1" spans="1:24">
      <c r="A68" s="170">
        <f t="shared" si="0"/>
        <v>61</v>
      </c>
      <c r="B68" s="171" t="s">
        <v>489</v>
      </c>
      <c r="C68" s="172" t="s">
        <v>460</v>
      </c>
      <c r="D68" s="173" t="s">
        <v>490</v>
      </c>
      <c r="E68" s="174"/>
      <c r="F68" s="174"/>
      <c r="G68" s="173" t="s">
        <v>491</v>
      </c>
      <c r="H68" s="173" t="s">
        <v>398</v>
      </c>
      <c r="I68" s="183" t="s">
        <v>1213</v>
      </c>
      <c r="J68" s="184">
        <v>35884</v>
      </c>
      <c r="K68" s="184">
        <v>35884</v>
      </c>
      <c r="L68" s="185">
        <v>173715</v>
      </c>
      <c r="M68" s="186">
        <v>0</v>
      </c>
      <c r="N68" s="187"/>
      <c r="O68" s="185"/>
      <c r="P68" s="185"/>
      <c r="Q68" s="185"/>
      <c r="R68" s="194"/>
      <c r="S68" s="195"/>
      <c r="T68" s="152" t="s">
        <v>392</v>
      </c>
      <c r="U68" s="198"/>
      <c r="V68" s="199"/>
      <c r="W68" s="198"/>
      <c r="X68" s="199"/>
    </row>
    <row r="69" ht="29" hidden="1" customHeight="1" spans="1:24">
      <c r="A69" s="170">
        <f t="shared" si="0"/>
        <v>62</v>
      </c>
      <c r="B69" s="171" t="s">
        <v>492</v>
      </c>
      <c r="C69" s="172" t="s">
        <v>400</v>
      </c>
      <c r="D69" s="173" t="s">
        <v>413</v>
      </c>
      <c r="E69" s="174"/>
      <c r="F69" s="174"/>
      <c r="G69" s="173" t="s">
        <v>416</v>
      </c>
      <c r="H69" s="173" t="s">
        <v>398</v>
      </c>
      <c r="I69" s="183" t="s">
        <v>1213</v>
      </c>
      <c r="J69" s="184">
        <v>41958</v>
      </c>
      <c r="K69" s="184">
        <v>41958</v>
      </c>
      <c r="L69" s="185">
        <v>3073.49</v>
      </c>
      <c r="M69" s="186">
        <v>92.2</v>
      </c>
      <c r="N69" s="187"/>
      <c r="O69" s="185"/>
      <c r="P69" s="185"/>
      <c r="Q69" s="185"/>
      <c r="R69" s="194"/>
      <c r="S69" s="195"/>
      <c r="T69" s="152" t="s">
        <v>392</v>
      </c>
      <c r="U69" s="198"/>
      <c r="V69" s="199"/>
      <c r="W69" s="198"/>
      <c r="X69" s="199"/>
    </row>
    <row r="70" ht="29" hidden="1" customHeight="1" spans="1:24">
      <c r="A70" s="170">
        <f t="shared" si="0"/>
        <v>63</v>
      </c>
      <c r="B70" s="171" t="s">
        <v>493</v>
      </c>
      <c r="C70" s="172" t="s">
        <v>400</v>
      </c>
      <c r="D70" s="173" t="s">
        <v>413</v>
      </c>
      <c r="E70" s="174"/>
      <c r="F70" s="174"/>
      <c r="G70" s="173" t="s">
        <v>494</v>
      </c>
      <c r="H70" s="173" t="s">
        <v>398</v>
      </c>
      <c r="I70" s="183" t="s">
        <v>1213</v>
      </c>
      <c r="J70" s="184">
        <v>41496</v>
      </c>
      <c r="K70" s="184">
        <v>41496</v>
      </c>
      <c r="L70" s="185">
        <v>15915.52</v>
      </c>
      <c r="M70" s="186">
        <v>477.47</v>
      </c>
      <c r="N70" s="187"/>
      <c r="O70" s="185"/>
      <c r="P70" s="185"/>
      <c r="Q70" s="185"/>
      <c r="R70" s="194"/>
      <c r="S70" s="195"/>
      <c r="T70" s="152" t="s">
        <v>392</v>
      </c>
      <c r="U70" s="198"/>
      <c r="V70" s="199"/>
      <c r="W70" s="198"/>
      <c r="X70" s="199"/>
    </row>
    <row r="71" ht="29" hidden="1" customHeight="1" spans="1:24">
      <c r="A71" s="170">
        <f t="shared" si="0"/>
        <v>64</v>
      </c>
      <c r="B71" s="171" t="s">
        <v>495</v>
      </c>
      <c r="C71" s="172" t="s">
        <v>458</v>
      </c>
      <c r="D71" s="173" t="s">
        <v>465</v>
      </c>
      <c r="E71" s="174"/>
      <c r="F71" s="174"/>
      <c r="G71" s="173" t="s">
        <v>462</v>
      </c>
      <c r="H71" s="173" t="s">
        <v>497</v>
      </c>
      <c r="I71" s="183" t="s">
        <v>1213</v>
      </c>
      <c r="J71" s="184">
        <v>41603</v>
      </c>
      <c r="K71" s="184">
        <v>41603</v>
      </c>
      <c r="L71" s="185">
        <v>13000.5</v>
      </c>
      <c r="M71" s="186">
        <v>390.02</v>
      </c>
      <c r="N71" s="187"/>
      <c r="O71" s="185"/>
      <c r="P71" s="185"/>
      <c r="Q71" s="185"/>
      <c r="R71" s="194"/>
      <c r="S71" s="195"/>
      <c r="T71" s="152" t="s">
        <v>392</v>
      </c>
      <c r="U71" s="198"/>
      <c r="V71" s="199"/>
      <c r="W71" s="198"/>
      <c r="X71" s="199"/>
    </row>
    <row r="72" ht="29" hidden="1" customHeight="1" spans="1:24">
      <c r="A72" s="170">
        <f t="shared" si="0"/>
        <v>65</v>
      </c>
      <c r="B72" s="171" t="s">
        <v>498</v>
      </c>
      <c r="C72" s="172" t="s">
        <v>458</v>
      </c>
      <c r="D72" s="173" t="s">
        <v>465</v>
      </c>
      <c r="E72" s="174" t="s">
        <v>414</v>
      </c>
      <c r="F72" s="174" t="s">
        <v>415</v>
      </c>
      <c r="G72" s="173" t="s">
        <v>462</v>
      </c>
      <c r="H72" s="173" t="s">
        <v>497</v>
      </c>
      <c r="I72" s="183" t="s">
        <v>1213</v>
      </c>
      <c r="J72" s="184">
        <v>41603</v>
      </c>
      <c r="K72" s="184">
        <v>41603</v>
      </c>
      <c r="L72" s="185">
        <v>13000.5</v>
      </c>
      <c r="M72" s="186">
        <v>390.02</v>
      </c>
      <c r="N72" s="187"/>
      <c r="O72" s="185"/>
      <c r="P72" s="185"/>
      <c r="Q72" s="185"/>
      <c r="R72" s="194"/>
      <c r="S72" s="195"/>
      <c r="T72" s="152" t="s">
        <v>392</v>
      </c>
      <c r="U72" s="198"/>
      <c r="V72" s="199"/>
      <c r="W72" s="198"/>
      <c r="X72" s="199"/>
    </row>
    <row r="73" ht="29" hidden="1" customHeight="1" spans="1:24">
      <c r="A73" s="170">
        <f t="shared" ref="A73:A136" si="1">A72+1</f>
        <v>66</v>
      </c>
      <c r="B73" s="171" t="s">
        <v>499</v>
      </c>
      <c r="C73" s="172" t="s">
        <v>400</v>
      </c>
      <c r="D73" s="173" t="s">
        <v>500</v>
      </c>
      <c r="E73" s="174"/>
      <c r="F73" s="174"/>
      <c r="G73" s="173" t="s">
        <v>425</v>
      </c>
      <c r="H73" s="173" t="s">
        <v>398</v>
      </c>
      <c r="I73" s="183" t="s">
        <v>1213</v>
      </c>
      <c r="J73" s="184">
        <v>39969</v>
      </c>
      <c r="K73" s="184">
        <v>39969</v>
      </c>
      <c r="L73" s="185">
        <v>11936.19</v>
      </c>
      <c r="M73" s="186">
        <v>358.09</v>
      </c>
      <c r="N73" s="187"/>
      <c r="O73" s="185"/>
      <c r="P73" s="185"/>
      <c r="Q73" s="185"/>
      <c r="R73" s="194"/>
      <c r="S73" s="195"/>
      <c r="T73" s="152" t="s">
        <v>392</v>
      </c>
      <c r="U73" s="198"/>
      <c r="V73" s="199"/>
      <c r="W73" s="198"/>
      <c r="X73" s="199"/>
    </row>
    <row r="74" ht="29" hidden="1" customHeight="1" spans="1:24">
      <c r="A74" s="170">
        <f t="shared" si="1"/>
        <v>67</v>
      </c>
      <c r="B74" s="171" t="s">
        <v>501</v>
      </c>
      <c r="C74" s="172" t="s">
        <v>400</v>
      </c>
      <c r="D74" s="173" t="s">
        <v>500</v>
      </c>
      <c r="E74" s="174"/>
      <c r="F74" s="174"/>
      <c r="G74" s="173" t="s">
        <v>425</v>
      </c>
      <c r="H74" s="173" t="s">
        <v>398</v>
      </c>
      <c r="I74" s="183" t="s">
        <v>1213</v>
      </c>
      <c r="J74" s="184">
        <v>39969</v>
      </c>
      <c r="K74" s="184">
        <v>39969</v>
      </c>
      <c r="L74" s="185">
        <v>11936.19</v>
      </c>
      <c r="M74" s="186">
        <v>358.09</v>
      </c>
      <c r="N74" s="187"/>
      <c r="O74" s="185"/>
      <c r="P74" s="185"/>
      <c r="Q74" s="185"/>
      <c r="R74" s="194"/>
      <c r="S74" s="195"/>
      <c r="T74" s="152" t="s">
        <v>392</v>
      </c>
      <c r="U74" s="198"/>
      <c r="V74" s="199"/>
      <c r="W74" s="198"/>
      <c r="X74" s="199"/>
    </row>
    <row r="75" ht="29" hidden="1" customHeight="1" spans="1:24">
      <c r="A75" s="170">
        <f t="shared" si="1"/>
        <v>68</v>
      </c>
      <c r="B75" s="171" t="s">
        <v>502</v>
      </c>
      <c r="C75" s="172" t="s">
        <v>400</v>
      </c>
      <c r="D75" s="173" t="s">
        <v>503</v>
      </c>
      <c r="E75" s="174"/>
      <c r="F75" s="174"/>
      <c r="G75" s="173" t="s">
        <v>425</v>
      </c>
      <c r="H75" s="173" t="s">
        <v>398</v>
      </c>
      <c r="I75" s="183" t="s">
        <v>1213</v>
      </c>
      <c r="J75" s="184">
        <v>39028</v>
      </c>
      <c r="K75" s="184">
        <v>39028</v>
      </c>
      <c r="L75" s="185">
        <v>3229.02</v>
      </c>
      <c r="M75" s="186">
        <v>96.87</v>
      </c>
      <c r="N75" s="187"/>
      <c r="O75" s="185"/>
      <c r="P75" s="185"/>
      <c r="Q75" s="185"/>
      <c r="R75" s="194"/>
      <c r="S75" s="195"/>
      <c r="T75" s="152" t="s">
        <v>392</v>
      </c>
      <c r="U75" s="198"/>
      <c r="V75" s="199"/>
      <c r="W75" s="198"/>
      <c r="X75" s="199"/>
    </row>
    <row r="76" ht="29" hidden="1" customHeight="1" spans="1:24">
      <c r="A76" s="170">
        <f t="shared" si="1"/>
        <v>69</v>
      </c>
      <c r="B76" s="171" t="s">
        <v>504</v>
      </c>
      <c r="C76" s="172" t="s">
        <v>400</v>
      </c>
      <c r="D76" s="173" t="s">
        <v>503</v>
      </c>
      <c r="E76" s="174"/>
      <c r="F76" s="174"/>
      <c r="G76" s="173" t="s">
        <v>425</v>
      </c>
      <c r="H76" s="173" t="s">
        <v>398</v>
      </c>
      <c r="I76" s="183" t="s">
        <v>1213</v>
      </c>
      <c r="J76" s="184">
        <v>39063</v>
      </c>
      <c r="K76" s="184">
        <v>39063</v>
      </c>
      <c r="L76" s="185">
        <v>3815.47</v>
      </c>
      <c r="M76" s="186">
        <v>114.46</v>
      </c>
      <c r="N76" s="187"/>
      <c r="O76" s="185"/>
      <c r="P76" s="185"/>
      <c r="Q76" s="185"/>
      <c r="R76" s="194"/>
      <c r="S76" s="195"/>
      <c r="T76" s="152" t="s">
        <v>392</v>
      </c>
      <c r="U76" s="198"/>
      <c r="V76" s="199"/>
      <c r="W76" s="198"/>
      <c r="X76" s="199"/>
    </row>
    <row r="77" ht="29" hidden="1" customHeight="1" spans="1:24">
      <c r="A77" s="170">
        <f t="shared" si="1"/>
        <v>70</v>
      </c>
      <c r="B77" s="171" t="s">
        <v>505</v>
      </c>
      <c r="C77" s="172" t="s">
        <v>506</v>
      </c>
      <c r="D77" s="173" t="s">
        <v>37</v>
      </c>
      <c r="E77" s="174"/>
      <c r="F77" s="174"/>
      <c r="G77" s="173" t="s">
        <v>494</v>
      </c>
      <c r="H77" s="173" t="s">
        <v>391</v>
      </c>
      <c r="I77" s="183" t="s">
        <v>1213</v>
      </c>
      <c r="J77" s="184">
        <v>39783</v>
      </c>
      <c r="K77" s="184">
        <v>39783</v>
      </c>
      <c r="L77" s="185">
        <v>817555.38</v>
      </c>
      <c r="M77" s="186">
        <v>0</v>
      </c>
      <c r="N77" s="187"/>
      <c r="O77" s="185"/>
      <c r="P77" s="185"/>
      <c r="Q77" s="185"/>
      <c r="R77" s="194"/>
      <c r="S77" s="195"/>
      <c r="T77" s="152" t="s">
        <v>392</v>
      </c>
      <c r="U77" s="198"/>
      <c r="V77" s="199"/>
      <c r="W77" s="198"/>
      <c r="X77" s="199"/>
    </row>
    <row r="78" ht="29" hidden="1" customHeight="1" spans="1:24">
      <c r="A78" s="170">
        <f t="shared" si="1"/>
        <v>71</v>
      </c>
      <c r="B78" s="171" t="s">
        <v>510</v>
      </c>
      <c r="C78" s="172" t="s">
        <v>400</v>
      </c>
      <c r="D78" s="173" t="s">
        <v>413</v>
      </c>
      <c r="E78" s="174"/>
      <c r="F78" s="174"/>
      <c r="G78" s="173" t="s">
        <v>494</v>
      </c>
      <c r="H78" s="173" t="s">
        <v>463</v>
      </c>
      <c r="I78" s="183" t="s">
        <v>1213</v>
      </c>
      <c r="J78" s="184">
        <v>41506</v>
      </c>
      <c r="K78" s="184">
        <v>41506</v>
      </c>
      <c r="L78" s="185">
        <v>5002.97</v>
      </c>
      <c r="M78" s="186">
        <v>150.09</v>
      </c>
      <c r="N78" s="187"/>
      <c r="O78" s="185"/>
      <c r="P78" s="185"/>
      <c r="Q78" s="185"/>
      <c r="R78" s="194"/>
      <c r="S78" s="195"/>
      <c r="T78" s="152" t="s">
        <v>392</v>
      </c>
      <c r="U78" s="198"/>
      <c r="V78" s="199"/>
      <c r="W78" s="198"/>
      <c r="X78" s="199"/>
    </row>
    <row r="79" ht="29" hidden="1" customHeight="1" spans="1:24">
      <c r="A79" s="170">
        <f t="shared" si="1"/>
        <v>72</v>
      </c>
      <c r="B79" s="171" t="s">
        <v>511</v>
      </c>
      <c r="C79" s="172" t="s">
        <v>400</v>
      </c>
      <c r="D79" s="173" t="s">
        <v>413</v>
      </c>
      <c r="E79" s="174"/>
      <c r="F79" s="174"/>
      <c r="G79" s="173" t="s">
        <v>494</v>
      </c>
      <c r="H79" s="173" t="s">
        <v>463</v>
      </c>
      <c r="I79" s="183" t="s">
        <v>1213</v>
      </c>
      <c r="J79" s="184">
        <v>41506</v>
      </c>
      <c r="K79" s="184">
        <v>41506</v>
      </c>
      <c r="L79" s="185">
        <v>5002.97</v>
      </c>
      <c r="M79" s="186">
        <v>150.09</v>
      </c>
      <c r="N79" s="187"/>
      <c r="O79" s="185"/>
      <c r="P79" s="185"/>
      <c r="Q79" s="185"/>
      <c r="R79" s="194"/>
      <c r="S79" s="195"/>
      <c r="T79" s="152" t="s">
        <v>392</v>
      </c>
      <c r="U79" s="198"/>
      <c r="V79" s="199"/>
      <c r="W79" s="198"/>
      <c r="X79" s="199"/>
    </row>
    <row r="80" ht="29" hidden="1" customHeight="1" spans="1:24">
      <c r="A80" s="170">
        <f t="shared" si="1"/>
        <v>73</v>
      </c>
      <c r="B80" s="171" t="s">
        <v>512</v>
      </c>
      <c r="C80" s="172" t="s">
        <v>400</v>
      </c>
      <c r="D80" s="173" t="s">
        <v>413</v>
      </c>
      <c r="E80" s="174"/>
      <c r="F80" s="174"/>
      <c r="G80" s="173" t="s">
        <v>494</v>
      </c>
      <c r="H80" s="173" t="s">
        <v>463</v>
      </c>
      <c r="I80" s="183" t="s">
        <v>1213</v>
      </c>
      <c r="J80" s="184">
        <v>41506</v>
      </c>
      <c r="K80" s="184">
        <v>41506</v>
      </c>
      <c r="L80" s="185">
        <v>5002.97</v>
      </c>
      <c r="M80" s="186">
        <v>150.09</v>
      </c>
      <c r="N80" s="187"/>
      <c r="O80" s="185"/>
      <c r="P80" s="185"/>
      <c r="Q80" s="185"/>
      <c r="R80" s="194"/>
      <c r="S80" s="195"/>
      <c r="T80" s="152" t="s">
        <v>392</v>
      </c>
      <c r="U80" s="198"/>
      <c r="V80" s="199"/>
      <c r="W80" s="198"/>
      <c r="X80" s="199"/>
    </row>
    <row r="81" ht="29" hidden="1" customHeight="1" spans="1:24">
      <c r="A81" s="170">
        <f t="shared" si="1"/>
        <v>74</v>
      </c>
      <c r="B81" s="171" t="s">
        <v>513</v>
      </c>
      <c r="C81" s="172" t="s">
        <v>514</v>
      </c>
      <c r="D81" s="173" t="s">
        <v>515</v>
      </c>
      <c r="E81" s="174"/>
      <c r="F81" s="174"/>
      <c r="G81" s="173" t="s">
        <v>462</v>
      </c>
      <c r="H81" s="173" t="s">
        <v>398</v>
      </c>
      <c r="I81" s="183" t="s">
        <v>1213</v>
      </c>
      <c r="J81" s="184">
        <v>41623</v>
      </c>
      <c r="K81" s="184">
        <v>41623</v>
      </c>
      <c r="L81" s="185">
        <v>13722.54</v>
      </c>
      <c r="M81" s="186">
        <v>0</v>
      </c>
      <c r="N81" s="187"/>
      <c r="O81" s="185"/>
      <c r="P81" s="185"/>
      <c r="Q81" s="185"/>
      <c r="R81" s="194"/>
      <c r="S81" s="195"/>
      <c r="T81" s="152" t="s">
        <v>392</v>
      </c>
      <c r="U81" s="198"/>
      <c r="V81" s="199"/>
      <c r="W81" s="198"/>
      <c r="X81" s="199"/>
    </row>
    <row r="82" ht="29" hidden="1" customHeight="1" spans="1:24">
      <c r="A82" s="170">
        <f t="shared" si="1"/>
        <v>75</v>
      </c>
      <c r="B82" s="171" t="s">
        <v>516</v>
      </c>
      <c r="C82" s="172" t="s">
        <v>458</v>
      </c>
      <c r="D82" s="173" t="s">
        <v>459</v>
      </c>
      <c r="E82" s="174"/>
      <c r="F82" s="174"/>
      <c r="G82" s="173" t="s">
        <v>462</v>
      </c>
      <c r="H82" s="173" t="s">
        <v>463</v>
      </c>
      <c r="I82" s="183" t="s">
        <v>1213</v>
      </c>
      <c r="J82" s="184">
        <v>41958</v>
      </c>
      <c r="K82" s="184">
        <v>41958</v>
      </c>
      <c r="L82" s="185">
        <v>6370.51</v>
      </c>
      <c r="M82" s="186">
        <v>191.12</v>
      </c>
      <c r="N82" s="187"/>
      <c r="O82" s="185"/>
      <c r="P82" s="185"/>
      <c r="Q82" s="185"/>
      <c r="R82" s="194"/>
      <c r="S82" s="195"/>
      <c r="T82" s="152" t="s">
        <v>392</v>
      </c>
      <c r="U82" s="198"/>
      <c r="V82" s="199"/>
      <c r="W82" s="198"/>
      <c r="X82" s="199"/>
    </row>
    <row r="83" ht="29" hidden="1" customHeight="1" spans="1:24">
      <c r="A83" s="170">
        <f t="shared" si="1"/>
        <v>76</v>
      </c>
      <c r="B83" s="171" t="s">
        <v>517</v>
      </c>
      <c r="C83" s="172" t="s">
        <v>400</v>
      </c>
      <c r="D83" s="173" t="s">
        <v>413</v>
      </c>
      <c r="E83" s="174"/>
      <c r="F83" s="174"/>
      <c r="G83" s="173" t="s">
        <v>416</v>
      </c>
      <c r="H83" s="173" t="s">
        <v>398</v>
      </c>
      <c r="I83" s="183" t="s">
        <v>1213</v>
      </c>
      <c r="J83" s="184">
        <v>41958</v>
      </c>
      <c r="K83" s="184">
        <v>41958</v>
      </c>
      <c r="L83" s="185">
        <v>3073.49</v>
      </c>
      <c r="M83" s="186">
        <v>92.2</v>
      </c>
      <c r="N83" s="187"/>
      <c r="O83" s="185"/>
      <c r="P83" s="185"/>
      <c r="Q83" s="185"/>
      <c r="R83" s="194"/>
      <c r="S83" s="195"/>
      <c r="T83" s="152" t="s">
        <v>392</v>
      </c>
      <c r="U83" s="198"/>
      <c r="V83" s="199"/>
      <c r="W83" s="198"/>
      <c r="X83" s="199"/>
    </row>
    <row r="84" ht="29" hidden="1" customHeight="1" spans="1:24">
      <c r="A84" s="170">
        <f t="shared" si="1"/>
        <v>77</v>
      </c>
      <c r="B84" s="171" t="s">
        <v>518</v>
      </c>
      <c r="C84" s="172" t="s">
        <v>519</v>
      </c>
      <c r="D84" s="173" t="s">
        <v>420</v>
      </c>
      <c r="E84" s="174"/>
      <c r="F84" s="174"/>
      <c r="G84" s="173" t="s">
        <v>520</v>
      </c>
      <c r="H84" s="173" t="s">
        <v>398</v>
      </c>
      <c r="I84" s="183" t="s">
        <v>1213</v>
      </c>
      <c r="J84" s="184">
        <v>36341</v>
      </c>
      <c r="K84" s="184">
        <v>36341</v>
      </c>
      <c r="L84" s="185">
        <v>5740</v>
      </c>
      <c r="M84" s="186">
        <v>0</v>
      </c>
      <c r="N84" s="187"/>
      <c r="O84" s="185"/>
      <c r="P84" s="185"/>
      <c r="Q84" s="185"/>
      <c r="R84" s="194"/>
      <c r="S84" s="195"/>
      <c r="T84" s="152" t="s">
        <v>392</v>
      </c>
      <c r="U84" s="198"/>
      <c r="V84" s="199"/>
      <c r="W84" s="198"/>
      <c r="X84" s="199"/>
    </row>
    <row r="85" ht="29" hidden="1" customHeight="1" spans="1:24">
      <c r="A85" s="170">
        <f t="shared" si="1"/>
        <v>78</v>
      </c>
      <c r="B85" s="171" t="s">
        <v>521</v>
      </c>
      <c r="C85" s="172" t="s">
        <v>400</v>
      </c>
      <c r="D85" s="173" t="s">
        <v>503</v>
      </c>
      <c r="E85" s="174"/>
      <c r="F85" s="174"/>
      <c r="G85" s="173" t="s">
        <v>425</v>
      </c>
      <c r="H85" s="173" t="s">
        <v>398</v>
      </c>
      <c r="I85" s="183" t="s">
        <v>1213</v>
      </c>
      <c r="J85" s="184">
        <v>39028</v>
      </c>
      <c r="K85" s="184">
        <v>39028</v>
      </c>
      <c r="L85" s="185">
        <v>3229.02</v>
      </c>
      <c r="M85" s="186">
        <v>96.87</v>
      </c>
      <c r="N85" s="187"/>
      <c r="O85" s="185"/>
      <c r="P85" s="185"/>
      <c r="Q85" s="185"/>
      <c r="R85" s="194"/>
      <c r="S85" s="195"/>
      <c r="T85" s="152" t="s">
        <v>392</v>
      </c>
      <c r="U85" s="198"/>
      <c r="V85" s="199"/>
      <c r="W85" s="198"/>
      <c r="X85" s="199"/>
    </row>
    <row r="86" ht="29" hidden="1" customHeight="1" spans="1:24">
      <c r="A86" s="170">
        <f t="shared" si="1"/>
        <v>79</v>
      </c>
      <c r="B86" s="171" t="s">
        <v>522</v>
      </c>
      <c r="C86" s="172" t="s">
        <v>400</v>
      </c>
      <c r="D86" s="173" t="s">
        <v>413</v>
      </c>
      <c r="E86" s="174"/>
      <c r="F86" s="174"/>
      <c r="G86" s="173" t="s">
        <v>416</v>
      </c>
      <c r="H86" s="173" t="s">
        <v>398</v>
      </c>
      <c r="I86" s="183" t="s">
        <v>1213</v>
      </c>
      <c r="J86" s="184">
        <v>41973</v>
      </c>
      <c r="K86" s="184">
        <v>41973</v>
      </c>
      <c r="L86" s="185">
        <v>40235.64</v>
      </c>
      <c r="M86" s="186">
        <v>1207.07</v>
      </c>
      <c r="N86" s="187"/>
      <c r="O86" s="185"/>
      <c r="P86" s="185"/>
      <c r="Q86" s="185"/>
      <c r="R86" s="194"/>
      <c r="S86" s="195"/>
      <c r="T86" s="152" t="s">
        <v>392</v>
      </c>
      <c r="U86" s="198"/>
      <c r="V86" s="199"/>
      <c r="W86" s="198"/>
      <c r="X86" s="199"/>
    </row>
    <row r="87" ht="29" hidden="1" customHeight="1" spans="1:24">
      <c r="A87" s="170">
        <f t="shared" si="1"/>
        <v>80</v>
      </c>
      <c r="B87" s="171" t="s">
        <v>523</v>
      </c>
      <c r="C87" s="172" t="s">
        <v>400</v>
      </c>
      <c r="D87" s="173" t="s">
        <v>500</v>
      </c>
      <c r="E87" s="174"/>
      <c r="F87" s="174"/>
      <c r="G87" s="173" t="s">
        <v>425</v>
      </c>
      <c r="H87" s="173" t="s">
        <v>398</v>
      </c>
      <c r="I87" s="183" t="s">
        <v>1213</v>
      </c>
      <c r="J87" s="184">
        <v>39802</v>
      </c>
      <c r="K87" s="184">
        <v>39802</v>
      </c>
      <c r="L87" s="185">
        <v>6326.68</v>
      </c>
      <c r="M87" s="186">
        <v>189.8</v>
      </c>
      <c r="N87" s="187"/>
      <c r="O87" s="185"/>
      <c r="P87" s="185"/>
      <c r="Q87" s="185"/>
      <c r="R87" s="194"/>
      <c r="S87" s="195"/>
      <c r="T87" s="152" t="s">
        <v>392</v>
      </c>
      <c r="U87" s="198"/>
      <c r="V87" s="199"/>
      <c r="W87" s="198"/>
      <c r="X87" s="199"/>
    </row>
    <row r="88" ht="29" hidden="1" customHeight="1" spans="1:24">
      <c r="A88" s="170">
        <f t="shared" si="1"/>
        <v>81</v>
      </c>
      <c r="B88" s="171" t="s">
        <v>524</v>
      </c>
      <c r="C88" s="172" t="s">
        <v>400</v>
      </c>
      <c r="D88" s="173" t="s">
        <v>424</v>
      </c>
      <c r="E88" s="174"/>
      <c r="F88" s="174"/>
      <c r="G88" s="173" t="s">
        <v>425</v>
      </c>
      <c r="H88" s="173" t="s">
        <v>398</v>
      </c>
      <c r="I88" s="183" t="s">
        <v>1214</v>
      </c>
      <c r="J88" s="184">
        <v>37710</v>
      </c>
      <c r="K88" s="184">
        <v>37710</v>
      </c>
      <c r="L88" s="185">
        <v>2383.46</v>
      </c>
      <c r="M88" s="186">
        <v>0</v>
      </c>
      <c r="N88" s="187"/>
      <c r="O88" s="185"/>
      <c r="P88" s="185"/>
      <c r="Q88" s="185"/>
      <c r="R88" s="194"/>
      <c r="S88" s="195"/>
      <c r="T88" s="152" t="s">
        <v>392</v>
      </c>
      <c r="U88" s="198"/>
      <c r="V88" s="199"/>
      <c r="W88" s="198"/>
      <c r="X88" s="199"/>
    </row>
    <row r="89" ht="29" hidden="1" customHeight="1" spans="1:24">
      <c r="A89" s="170">
        <f t="shared" si="1"/>
        <v>82</v>
      </c>
      <c r="B89" s="171" t="s">
        <v>525</v>
      </c>
      <c r="C89" s="172" t="s">
        <v>400</v>
      </c>
      <c r="D89" s="173" t="s">
        <v>424</v>
      </c>
      <c r="E89" s="174"/>
      <c r="F89" s="174"/>
      <c r="G89" s="173" t="s">
        <v>425</v>
      </c>
      <c r="H89" s="173" t="s">
        <v>398</v>
      </c>
      <c r="I89" s="183" t="s">
        <v>1214</v>
      </c>
      <c r="J89" s="184">
        <v>37710</v>
      </c>
      <c r="K89" s="184">
        <v>37710</v>
      </c>
      <c r="L89" s="185">
        <v>2383.46</v>
      </c>
      <c r="M89" s="186">
        <v>0</v>
      </c>
      <c r="N89" s="187"/>
      <c r="O89" s="185"/>
      <c r="P89" s="185"/>
      <c r="Q89" s="185"/>
      <c r="R89" s="194"/>
      <c r="S89" s="195"/>
      <c r="T89" s="152" t="s">
        <v>392</v>
      </c>
      <c r="U89" s="198"/>
      <c r="V89" s="199"/>
      <c r="W89" s="198"/>
      <c r="X89" s="199"/>
    </row>
    <row r="90" ht="29" hidden="1" customHeight="1" spans="1:24">
      <c r="A90" s="170">
        <f t="shared" si="1"/>
        <v>83</v>
      </c>
      <c r="B90" s="171" t="s">
        <v>526</v>
      </c>
      <c r="C90" s="172" t="s">
        <v>400</v>
      </c>
      <c r="D90" s="173" t="s">
        <v>424</v>
      </c>
      <c r="E90" s="174"/>
      <c r="F90" s="174"/>
      <c r="G90" s="173" t="s">
        <v>425</v>
      </c>
      <c r="H90" s="173" t="s">
        <v>398</v>
      </c>
      <c r="I90" s="183" t="s">
        <v>1214</v>
      </c>
      <c r="J90" s="184">
        <v>37710</v>
      </c>
      <c r="K90" s="184">
        <v>37710</v>
      </c>
      <c r="L90" s="185">
        <v>2383.46</v>
      </c>
      <c r="M90" s="186">
        <v>0</v>
      </c>
      <c r="N90" s="187"/>
      <c r="O90" s="185"/>
      <c r="P90" s="185"/>
      <c r="Q90" s="185"/>
      <c r="R90" s="194"/>
      <c r="S90" s="195"/>
      <c r="T90" s="152" t="s">
        <v>392</v>
      </c>
      <c r="U90" s="198"/>
      <c r="V90" s="199"/>
      <c r="W90" s="198"/>
      <c r="X90" s="199"/>
    </row>
    <row r="91" ht="29" hidden="1" customHeight="1" spans="1:24">
      <c r="A91" s="170">
        <f t="shared" si="1"/>
        <v>84</v>
      </c>
      <c r="B91" s="171" t="s">
        <v>527</v>
      </c>
      <c r="C91" s="172" t="s">
        <v>400</v>
      </c>
      <c r="D91" s="173" t="s">
        <v>424</v>
      </c>
      <c r="E91" s="174"/>
      <c r="F91" s="174"/>
      <c r="G91" s="173" t="s">
        <v>425</v>
      </c>
      <c r="H91" s="173" t="s">
        <v>398</v>
      </c>
      <c r="I91" s="183" t="s">
        <v>1214</v>
      </c>
      <c r="J91" s="184">
        <v>37710</v>
      </c>
      <c r="K91" s="184">
        <v>37710</v>
      </c>
      <c r="L91" s="185">
        <v>2383.46</v>
      </c>
      <c r="M91" s="186">
        <v>0</v>
      </c>
      <c r="N91" s="187"/>
      <c r="O91" s="185"/>
      <c r="P91" s="185"/>
      <c r="Q91" s="185"/>
      <c r="R91" s="194"/>
      <c r="S91" s="195"/>
      <c r="T91" s="152" t="s">
        <v>392</v>
      </c>
      <c r="U91" s="198"/>
      <c r="V91" s="199"/>
      <c r="W91" s="198"/>
      <c r="X91" s="199"/>
    </row>
    <row r="92" ht="29" hidden="1" customHeight="1" spans="1:24">
      <c r="A92" s="170">
        <f t="shared" si="1"/>
        <v>85</v>
      </c>
      <c r="B92" s="171" t="s">
        <v>528</v>
      </c>
      <c r="C92" s="172" t="s">
        <v>529</v>
      </c>
      <c r="D92" s="173" t="s">
        <v>467</v>
      </c>
      <c r="E92" s="174"/>
      <c r="F92" s="174"/>
      <c r="G92" s="173" t="s">
        <v>425</v>
      </c>
      <c r="H92" s="173" t="s">
        <v>398</v>
      </c>
      <c r="I92" s="183" t="s">
        <v>1213</v>
      </c>
      <c r="J92" s="184">
        <v>39063</v>
      </c>
      <c r="K92" s="184">
        <v>39063</v>
      </c>
      <c r="L92" s="185">
        <v>2289.29</v>
      </c>
      <c r="M92" s="186">
        <v>68.68</v>
      </c>
      <c r="N92" s="187"/>
      <c r="O92" s="185"/>
      <c r="P92" s="185"/>
      <c r="Q92" s="185"/>
      <c r="R92" s="194"/>
      <c r="S92" s="195"/>
      <c r="T92" s="152" t="s">
        <v>392</v>
      </c>
      <c r="U92" s="198"/>
      <c r="V92" s="199"/>
      <c r="W92" s="198"/>
      <c r="X92" s="199"/>
    </row>
    <row r="93" ht="29" hidden="1" customHeight="1" spans="1:24">
      <c r="A93" s="170">
        <f t="shared" si="1"/>
        <v>86</v>
      </c>
      <c r="B93" s="171" t="s">
        <v>530</v>
      </c>
      <c r="C93" s="172" t="s">
        <v>531</v>
      </c>
      <c r="D93" s="173" t="s">
        <v>420</v>
      </c>
      <c r="E93" s="174"/>
      <c r="F93" s="174"/>
      <c r="G93" s="173" t="s">
        <v>425</v>
      </c>
      <c r="H93" s="173" t="s">
        <v>398</v>
      </c>
      <c r="I93" s="183" t="s">
        <v>1213</v>
      </c>
      <c r="J93" s="184">
        <v>39063</v>
      </c>
      <c r="K93" s="184">
        <v>39063</v>
      </c>
      <c r="L93" s="185">
        <v>1526.18</v>
      </c>
      <c r="M93" s="186">
        <v>45.78</v>
      </c>
      <c r="N93" s="187"/>
      <c r="O93" s="185"/>
      <c r="P93" s="185"/>
      <c r="Q93" s="185"/>
      <c r="R93" s="194"/>
      <c r="S93" s="195"/>
      <c r="T93" s="152" t="s">
        <v>392</v>
      </c>
      <c r="U93" s="198"/>
      <c r="V93" s="199"/>
      <c r="W93" s="198"/>
      <c r="X93" s="199"/>
    </row>
    <row r="94" ht="29" hidden="1" customHeight="1" spans="1:24">
      <c r="A94" s="170">
        <f t="shared" si="1"/>
        <v>87</v>
      </c>
      <c r="B94" s="171" t="s">
        <v>532</v>
      </c>
      <c r="C94" s="172" t="s">
        <v>533</v>
      </c>
      <c r="D94" s="173" t="s">
        <v>534</v>
      </c>
      <c r="E94" s="174" t="s">
        <v>535</v>
      </c>
      <c r="F94" s="174" t="s">
        <v>1215</v>
      </c>
      <c r="G94" s="173" t="s">
        <v>1216</v>
      </c>
      <c r="H94" s="173" t="s">
        <v>539</v>
      </c>
      <c r="I94" s="183" t="s">
        <v>1217</v>
      </c>
      <c r="J94" s="184">
        <v>39800</v>
      </c>
      <c r="K94" s="184">
        <v>39800</v>
      </c>
      <c r="L94" s="185">
        <v>131280.8</v>
      </c>
      <c r="M94" s="186">
        <v>3938.42</v>
      </c>
      <c r="N94" s="187"/>
      <c r="O94" s="185"/>
      <c r="P94" s="185"/>
      <c r="Q94" s="185"/>
      <c r="R94" s="194"/>
      <c r="S94" s="195"/>
      <c r="T94" s="152" t="s">
        <v>541</v>
      </c>
      <c r="U94" s="198"/>
      <c r="V94" s="199"/>
      <c r="W94" s="198"/>
      <c r="X94" s="199"/>
    </row>
    <row r="95" ht="29" hidden="1" customHeight="1" spans="1:24">
      <c r="A95" s="170">
        <f t="shared" si="1"/>
        <v>88</v>
      </c>
      <c r="B95" s="171" t="s">
        <v>542</v>
      </c>
      <c r="C95" s="172" t="s">
        <v>543</v>
      </c>
      <c r="D95" s="173" t="s">
        <v>544</v>
      </c>
      <c r="E95" s="174" t="s">
        <v>535</v>
      </c>
      <c r="F95" s="174" t="s">
        <v>1215</v>
      </c>
      <c r="G95" s="173" t="s">
        <v>1218</v>
      </c>
      <c r="H95" s="173" t="s">
        <v>539</v>
      </c>
      <c r="I95" s="183" t="s">
        <v>1213</v>
      </c>
      <c r="J95" s="184">
        <v>41263</v>
      </c>
      <c r="K95" s="184">
        <v>41263</v>
      </c>
      <c r="L95" s="185">
        <v>6244.13</v>
      </c>
      <c r="M95" s="186">
        <v>187.32</v>
      </c>
      <c r="N95" s="187"/>
      <c r="O95" s="185"/>
      <c r="P95" s="185"/>
      <c r="Q95" s="185"/>
      <c r="R95" s="194"/>
      <c r="S95" s="195"/>
      <c r="T95" s="152" t="s">
        <v>541</v>
      </c>
      <c r="U95" s="198"/>
      <c r="V95" s="199"/>
      <c r="W95" s="198"/>
      <c r="X95" s="199"/>
    </row>
    <row r="96" ht="29" hidden="1" customHeight="1" spans="1:24">
      <c r="A96" s="170">
        <f t="shared" si="1"/>
        <v>89</v>
      </c>
      <c r="B96" s="171" t="s">
        <v>546</v>
      </c>
      <c r="C96" s="172" t="s">
        <v>543</v>
      </c>
      <c r="D96" s="173" t="s">
        <v>544</v>
      </c>
      <c r="E96" s="174" t="s">
        <v>535</v>
      </c>
      <c r="F96" s="174" t="s">
        <v>1215</v>
      </c>
      <c r="G96" s="173" t="s">
        <v>1218</v>
      </c>
      <c r="H96" s="173" t="s">
        <v>539</v>
      </c>
      <c r="I96" s="183" t="s">
        <v>1213</v>
      </c>
      <c r="J96" s="184">
        <v>41263</v>
      </c>
      <c r="K96" s="184">
        <v>41263</v>
      </c>
      <c r="L96" s="185">
        <v>6244.13</v>
      </c>
      <c r="M96" s="186">
        <v>187.32</v>
      </c>
      <c r="N96" s="187"/>
      <c r="O96" s="185"/>
      <c r="P96" s="185"/>
      <c r="Q96" s="185"/>
      <c r="R96" s="194"/>
      <c r="S96" s="195"/>
      <c r="T96" s="152" t="s">
        <v>541</v>
      </c>
      <c r="U96" s="198"/>
      <c r="V96" s="199"/>
      <c r="W96" s="198"/>
      <c r="X96" s="199"/>
    </row>
    <row r="97" ht="29" hidden="1" customHeight="1" spans="1:24">
      <c r="A97" s="170">
        <f t="shared" si="1"/>
        <v>90</v>
      </c>
      <c r="B97" s="171" t="s">
        <v>549</v>
      </c>
      <c r="C97" s="172" t="s">
        <v>543</v>
      </c>
      <c r="D97" s="173" t="s">
        <v>544</v>
      </c>
      <c r="E97" s="174" t="s">
        <v>535</v>
      </c>
      <c r="F97" s="174" t="s">
        <v>1215</v>
      </c>
      <c r="G97" s="173" t="s">
        <v>1218</v>
      </c>
      <c r="H97" s="173" t="s">
        <v>539</v>
      </c>
      <c r="I97" s="183" t="s">
        <v>1213</v>
      </c>
      <c r="J97" s="184">
        <v>41263</v>
      </c>
      <c r="K97" s="184">
        <v>41263</v>
      </c>
      <c r="L97" s="185">
        <v>6244.13</v>
      </c>
      <c r="M97" s="186">
        <v>187.32</v>
      </c>
      <c r="N97" s="187"/>
      <c r="O97" s="185"/>
      <c r="P97" s="185"/>
      <c r="Q97" s="185"/>
      <c r="R97" s="194"/>
      <c r="S97" s="195"/>
      <c r="T97" s="152" t="s">
        <v>541</v>
      </c>
      <c r="U97" s="198"/>
      <c r="V97" s="199"/>
      <c r="W97" s="198"/>
      <c r="X97" s="199"/>
    </row>
    <row r="98" ht="29" hidden="1" customHeight="1" spans="1:24">
      <c r="A98" s="170">
        <f t="shared" si="1"/>
        <v>91</v>
      </c>
      <c r="B98" s="171" t="s">
        <v>550</v>
      </c>
      <c r="C98" s="172" t="s">
        <v>543</v>
      </c>
      <c r="D98" s="173" t="s">
        <v>544</v>
      </c>
      <c r="E98" s="174" t="s">
        <v>535</v>
      </c>
      <c r="F98" s="174" t="s">
        <v>1215</v>
      </c>
      <c r="G98" s="173" t="s">
        <v>1218</v>
      </c>
      <c r="H98" s="173" t="s">
        <v>539</v>
      </c>
      <c r="I98" s="183" t="s">
        <v>1213</v>
      </c>
      <c r="J98" s="184">
        <v>41263</v>
      </c>
      <c r="K98" s="184">
        <v>41263</v>
      </c>
      <c r="L98" s="185">
        <v>0</v>
      </c>
      <c r="M98" s="186">
        <v>0</v>
      </c>
      <c r="N98" s="187"/>
      <c r="O98" s="185"/>
      <c r="P98" s="185"/>
      <c r="Q98" s="185"/>
      <c r="R98" s="194"/>
      <c r="S98" s="195"/>
      <c r="T98" s="152" t="s">
        <v>541</v>
      </c>
      <c r="U98" s="198"/>
      <c r="V98" s="199"/>
      <c r="W98" s="198"/>
      <c r="X98" s="199"/>
    </row>
    <row r="99" ht="29" hidden="1" customHeight="1" spans="1:24">
      <c r="A99" s="170">
        <f t="shared" si="1"/>
        <v>92</v>
      </c>
      <c r="B99" s="171" t="s">
        <v>551</v>
      </c>
      <c r="C99" s="172" t="s">
        <v>543</v>
      </c>
      <c r="D99" s="173" t="s">
        <v>544</v>
      </c>
      <c r="E99" s="174" t="s">
        <v>535</v>
      </c>
      <c r="F99" s="174" t="s">
        <v>1215</v>
      </c>
      <c r="G99" s="173" t="s">
        <v>1218</v>
      </c>
      <c r="H99" s="173" t="s">
        <v>539</v>
      </c>
      <c r="I99" s="183" t="s">
        <v>1213</v>
      </c>
      <c r="J99" s="184">
        <v>41263</v>
      </c>
      <c r="K99" s="184">
        <v>41263</v>
      </c>
      <c r="L99" s="185">
        <v>0</v>
      </c>
      <c r="M99" s="186">
        <v>0</v>
      </c>
      <c r="N99" s="187"/>
      <c r="O99" s="185"/>
      <c r="P99" s="185"/>
      <c r="Q99" s="185"/>
      <c r="R99" s="194"/>
      <c r="S99" s="195"/>
      <c r="T99" s="152" t="s">
        <v>541</v>
      </c>
      <c r="U99" s="198"/>
      <c r="V99" s="199"/>
      <c r="W99" s="198"/>
      <c r="X99" s="199"/>
    </row>
    <row r="100" ht="29" hidden="1" customHeight="1" spans="1:24">
      <c r="A100" s="170">
        <f t="shared" si="1"/>
        <v>93</v>
      </c>
      <c r="B100" s="171" t="s">
        <v>552</v>
      </c>
      <c r="C100" s="172" t="s">
        <v>543</v>
      </c>
      <c r="D100" s="173" t="s">
        <v>544</v>
      </c>
      <c r="E100" s="174" t="s">
        <v>535</v>
      </c>
      <c r="F100" s="174" t="s">
        <v>1215</v>
      </c>
      <c r="G100" s="173" t="s">
        <v>1218</v>
      </c>
      <c r="H100" s="173" t="s">
        <v>539</v>
      </c>
      <c r="I100" s="183" t="s">
        <v>1213</v>
      </c>
      <c r="J100" s="184">
        <v>41263</v>
      </c>
      <c r="K100" s="184">
        <v>41263</v>
      </c>
      <c r="L100" s="185">
        <v>0</v>
      </c>
      <c r="M100" s="186">
        <v>0</v>
      </c>
      <c r="N100" s="187"/>
      <c r="O100" s="185"/>
      <c r="P100" s="185"/>
      <c r="Q100" s="185"/>
      <c r="R100" s="194"/>
      <c r="S100" s="195"/>
      <c r="T100" s="152" t="s">
        <v>541</v>
      </c>
      <c r="U100" s="198"/>
      <c r="V100" s="199"/>
      <c r="W100" s="198"/>
      <c r="X100" s="199"/>
    </row>
    <row r="101" ht="29" hidden="1" customHeight="1" spans="1:24">
      <c r="A101" s="170">
        <f t="shared" si="1"/>
        <v>94</v>
      </c>
      <c r="B101" s="171" t="s">
        <v>553</v>
      </c>
      <c r="C101" s="172" t="s">
        <v>543</v>
      </c>
      <c r="D101" s="173" t="s">
        <v>544</v>
      </c>
      <c r="E101" s="174" t="s">
        <v>535</v>
      </c>
      <c r="F101" s="174" t="s">
        <v>1215</v>
      </c>
      <c r="G101" s="173" t="s">
        <v>1218</v>
      </c>
      <c r="H101" s="173" t="s">
        <v>539</v>
      </c>
      <c r="I101" s="183" t="s">
        <v>1213</v>
      </c>
      <c r="J101" s="184">
        <v>41263</v>
      </c>
      <c r="K101" s="184">
        <v>41263</v>
      </c>
      <c r="L101" s="185">
        <v>0</v>
      </c>
      <c r="M101" s="186">
        <v>0</v>
      </c>
      <c r="N101" s="187"/>
      <c r="O101" s="185"/>
      <c r="P101" s="185"/>
      <c r="Q101" s="185"/>
      <c r="R101" s="194"/>
      <c r="S101" s="195"/>
      <c r="T101" s="152" t="s">
        <v>541</v>
      </c>
      <c r="U101" s="198"/>
      <c r="V101" s="199"/>
      <c r="W101" s="198"/>
      <c r="X101" s="199"/>
    </row>
    <row r="102" ht="29" hidden="1" customHeight="1" spans="1:24">
      <c r="A102" s="170">
        <f t="shared" si="1"/>
        <v>95</v>
      </c>
      <c r="B102" s="171" t="s">
        <v>554</v>
      </c>
      <c r="C102" s="172" t="s">
        <v>543</v>
      </c>
      <c r="D102" s="173" t="s">
        <v>544</v>
      </c>
      <c r="E102" s="174" t="s">
        <v>535</v>
      </c>
      <c r="F102" s="174" t="s">
        <v>1215</v>
      </c>
      <c r="G102" s="173" t="s">
        <v>1218</v>
      </c>
      <c r="H102" s="173" t="s">
        <v>539</v>
      </c>
      <c r="I102" s="183" t="s">
        <v>1213</v>
      </c>
      <c r="J102" s="184">
        <v>41263</v>
      </c>
      <c r="K102" s="184">
        <v>41263</v>
      </c>
      <c r="L102" s="185">
        <v>0</v>
      </c>
      <c r="M102" s="186">
        <v>0</v>
      </c>
      <c r="N102" s="187"/>
      <c r="O102" s="185"/>
      <c r="P102" s="185"/>
      <c r="Q102" s="185"/>
      <c r="R102" s="194"/>
      <c r="S102" s="195"/>
      <c r="T102" s="152" t="s">
        <v>541</v>
      </c>
      <c r="U102" s="198"/>
      <c r="V102" s="199"/>
      <c r="W102" s="198"/>
      <c r="X102" s="199"/>
    </row>
    <row r="103" ht="29" hidden="1" customHeight="1" spans="1:24">
      <c r="A103" s="170">
        <f t="shared" si="1"/>
        <v>96</v>
      </c>
      <c r="B103" s="171" t="s">
        <v>555</v>
      </c>
      <c r="C103" s="172" t="s">
        <v>543</v>
      </c>
      <c r="D103" s="173" t="s">
        <v>556</v>
      </c>
      <c r="E103" s="174" t="s">
        <v>535</v>
      </c>
      <c r="F103" s="174" t="s">
        <v>1215</v>
      </c>
      <c r="G103" s="173" t="s">
        <v>1219</v>
      </c>
      <c r="H103" s="173" t="s">
        <v>539</v>
      </c>
      <c r="I103" s="183" t="s">
        <v>1213</v>
      </c>
      <c r="J103" s="184">
        <v>41604</v>
      </c>
      <c r="K103" s="184">
        <v>41604</v>
      </c>
      <c r="L103" s="185">
        <v>18172.38</v>
      </c>
      <c r="M103" s="186">
        <v>545.17</v>
      </c>
      <c r="N103" s="187"/>
      <c r="O103" s="185"/>
      <c r="P103" s="185"/>
      <c r="Q103" s="185"/>
      <c r="R103" s="194"/>
      <c r="S103" s="195"/>
      <c r="T103" s="152" t="s">
        <v>541</v>
      </c>
      <c r="U103" s="198"/>
      <c r="V103" s="199"/>
      <c r="W103" s="198"/>
      <c r="X103" s="199"/>
    </row>
    <row r="104" ht="29" hidden="1" customHeight="1" spans="1:24">
      <c r="A104" s="170">
        <f t="shared" si="1"/>
        <v>97</v>
      </c>
      <c r="B104" s="171" t="s">
        <v>558</v>
      </c>
      <c r="C104" s="172" t="s">
        <v>543</v>
      </c>
      <c r="D104" s="173" t="s">
        <v>556</v>
      </c>
      <c r="E104" s="174" t="s">
        <v>535</v>
      </c>
      <c r="F104" s="174" t="s">
        <v>1215</v>
      </c>
      <c r="G104" s="173" t="s">
        <v>1219</v>
      </c>
      <c r="H104" s="173" t="s">
        <v>539</v>
      </c>
      <c r="I104" s="183" t="s">
        <v>1213</v>
      </c>
      <c r="J104" s="184">
        <v>41604</v>
      </c>
      <c r="K104" s="184">
        <v>41604</v>
      </c>
      <c r="L104" s="185">
        <v>18172.38</v>
      </c>
      <c r="M104" s="186">
        <v>545.17</v>
      </c>
      <c r="N104" s="187"/>
      <c r="O104" s="185"/>
      <c r="P104" s="185"/>
      <c r="Q104" s="185"/>
      <c r="R104" s="194"/>
      <c r="S104" s="195"/>
      <c r="T104" s="152" t="s">
        <v>541</v>
      </c>
      <c r="U104" s="198"/>
      <c r="V104" s="199"/>
      <c r="W104" s="198"/>
      <c r="X104" s="199"/>
    </row>
    <row r="105" ht="29" hidden="1" customHeight="1" spans="1:24">
      <c r="A105" s="170">
        <f t="shared" si="1"/>
        <v>98</v>
      </c>
      <c r="B105" s="171" t="s">
        <v>559</v>
      </c>
      <c r="C105" s="172" t="s">
        <v>543</v>
      </c>
      <c r="D105" s="173" t="s">
        <v>556</v>
      </c>
      <c r="E105" s="174" t="s">
        <v>535</v>
      </c>
      <c r="F105" s="174" t="s">
        <v>1215</v>
      </c>
      <c r="G105" s="173" t="s">
        <v>1219</v>
      </c>
      <c r="H105" s="173" t="s">
        <v>539</v>
      </c>
      <c r="I105" s="183" t="s">
        <v>1213</v>
      </c>
      <c r="J105" s="184">
        <v>41604</v>
      </c>
      <c r="K105" s="184">
        <v>41604</v>
      </c>
      <c r="L105" s="185">
        <v>18172.38</v>
      </c>
      <c r="M105" s="186">
        <v>545.17</v>
      </c>
      <c r="N105" s="187"/>
      <c r="O105" s="185"/>
      <c r="P105" s="185"/>
      <c r="Q105" s="185"/>
      <c r="R105" s="194"/>
      <c r="S105" s="195"/>
      <c r="T105" s="152" t="s">
        <v>541</v>
      </c>
      <c r="U105" s="198"/>
      <c r="V105" s="199"/>
      <c r="W105" s="198"/>
      <c r="X105" s="199"/>
    </row>
    <row r="106" ht="29" hidden="1" customHeight="1" spans="1:24">
      <c r="A106" s="170">
        <f t="shared" si="1"/>
        <v>99</v>
      </c>
      <c r="B106" s="171" t="s">
        <v>560</v>
      </c>
      <c r="C106" s="172" t="s">
        <v>543</v>
      </c>
      <c r="D106" s="173" t="s">
        <v>561</v>
      </c>
      <c r="E106" s="174" t="s">
        <v>535</v>
      </c>
      <c r="F106" s="174" t="s">
        <v>1215</v>
      </c>
      <c r="G106" s="173" t="s">
        <v>1220</v>
      </c>
      <c r="H106" s="173" t="s">
        <v>539</v>
      </c>
      <c r="I106" s="183" t="s">
        <v>1213</v>
      </c>
      <c r="J106" s="184">
        <v>41604</v>
      </c>
      <c r="K106" s="184">
        <v>41604</v>
      </c>
      <c r="L106" s="185">
        <v>14770.09</v>
      </c>
      <c r="M106" s="186">
        <v>443.1</v>
      </c>
      <c r="N106" s="187"/>
      <c r="O106" s="185"/>
      <c r="P106" s="185"/>
      <c r="Q106" s="185"/>
      <c r="R106" s="194"/>
      <c r="S106" s="195"/>
      <c r="T106" s="152" t="s">
        <v>541</v>
      </c>
      <c r="U106" s="198"/>
      <c r="V106" s="199"/>
      <c r="W106" s="198"/>
      <c r="X106" s="199"/>
    </row>
    <row r="107" ht="29" hidden="1" customHeight="1" spans="1:24">
      <c r="A107" s="170">
        <f t="shared" si="1"/>
        <v>100</v>
      </c>
      <c r="B107" s="171" t="s">
        <v>562</v>
      </c>
      <c r="C107" s="172" t="s">
        <v>543</v>
      </c>
      <c r="D107" s="173" t="s">
        <v>561</v>
      </c>
      <c r="E107" s="174" t="s">
        <v>535</v>
      </c>
      <c r="F107" s="174" t="s">
        <v>1215</v>
      </c>
      <c r="G107" s="173" t="s">
        <v>1220</v>
      </c>
      <c r="H107" s="173" t="s">
        <v>539</v>
      </c>
      <c r="I107" s="183" t="s">
        <v>1213</v>
      </c>
      <c r="J107" s="184">
        <v>41604</v>
      </c>
      <c r="K107" s="184">
        <v>41604</v>
      </c>
      <c r="L107" s="185">
        <v>14770.09</v>
      </c>
      <c r="M107" s="186">
        <v>443.1</v>
      </c>
      <c r="N107" s="187"/>
      <c r="O107" s="185"/>
      <c r="P107" s="185"/>
      <c r="Q107" s="185"/>
      <c r="R107" s="194"/>
      <c r="S107" s="195"/>
      <c r="T107" s="152" t="s">
        <v>541</v>
      </c>
      <c r="U107" s="198"/>
      <c r="V107" s="199"/>
      <c r="W107" s="198"/>
      <c r="X107" s="199"/>
    </row>
    <row r="108" ht="29" hidden="1" customHeight="1" spans="1:24">
      <c r="A108" s="170">
        <f t="shared" si="1"/>
        <v>101</v>
      </c>
      <c r="B108" s="171" t="s">
        <v>563</v>
      </c>
      <c r="C108" s="172" t="s">
        <v>543</v>
      </c>
      <c r="D108" s="173" t="s">
        <v>556</v>
      </c>
      <c r="E108" s="174" t="s">
        <v>535</v>
      </c>
      <c r="F108" s="174" t="s">
        <v>1215</v>
      </c>
      <c r="G108" s="173" t="s">
        <v>1219</v>
      </c>
      <c r="H108" s="173" t="s">
        <v>539</v>
      </c>
      <c r="I108" s="183" t="s">
        <v>1213</v>
      </c>
      <c r="J108" s="184">
        <v>41604</v>
      </c>
      <c r="K108" s="184">
        <v>41604</v>
      </c>
      <c r="L108" s="185">
        <v>18172.38</v>
      </c>
      <c r="M108" s="186">
        <v>545.17</v>
      </c>
      <c r="N108" s="187"/>
      <c r="O108" s="185"/>
      <c r="P108" s="185"/>
      <c r="Q108" s="185"/>
      <c r="R108" s="194"/>
      <c r="S108" s="195"/>
      <c r="T108" s="152" t="s">
        <v>541</v>
      </c>
      <c r="U108" s="198"/>
      <c r="V108" s="199"/>
      <c r="W108" s="198"/>
      <c r="X108" s="199"/>
    </row>
    <row r="109" ht="29" hidden="1" customHeight="1" spans="1:24">
      <c r="A109" s="170">
        <f t="shared" si="1"/>
        <v>102</v>
      </c>
      <c r="B109" s="171" t="s">
        <v>564</v>
      </c>
      <c r="C109" s="172" t="s">
        <v>543</v>
      </c>
      <c r="D109" s="173" t="s">
        <v>561</v>
      </c>
      <c r="E109" s="174" t="s">
        <v>535</v>
      </c>
      <c r="F109" s="174" t="s">
        <v>1215</v>
      </c>
      <c r="G109" s="173" t="s">
        <v>1220</v>
      </c>
      <c r="H109" s="173" t="s">
        <v>539</v>
      </c>
      <c r="I109" s="183" t="s">
        <v>1213</v>
      </c>
      <c r="J109" s="184">
        <v>41604</v>
      </c>
      <c r="K109" s="184">
        <v>41604</v>
      </c>
      <c r="L109" s="185">
        <v>14770.09</v>
      </c>
      <c r="M109" s="186">
        <v>443.1</v>
      </c>
      <c r="N109" s="187"/>
      <c r="O109" s="185"/>
      <c r="P109" s="185"/>
      <c r="Q109" s="185"/>
      <c r="R109" s="194"/>
      <c r="S109" s="195"/>
      <c r="T109" s="152" t="s">
        <v>541</v>
      </c>
      <c r="U109" s="198"/>
      <c r="V109" s="199"/>
      <c r="W109" s="198"/>
      <c r="X109" s="199"/>
    </row>
    <row r="110" ht="29" hidden="1" customHeight="1" spans="1:24">
      <c r="A110" s="170">
        <f t="shared" si="1"/>
        <v>103</v>
      </c>
      <c r="B110" s="171" t="s">
        <v>565</v>
      </c>
      <c r="C110" s="172" t="s">
        <v>543</v>
      </c>
      <c r="D110" s="173" t="s">
        <v>561</v>
      </c>
      <c r="E110" s="174" t="s">
        <v>535</v>
      </c>
      <c r="F110" s="174" t="s">
        <v>1215</v>
      </c>
      <c r="G110" s="173" t="s">
        <v>1220</v>
      </c>
      <c r="H110" s="173" t="s">
        <v>539</v>
      </c>
      <c r="I110" s="183" t="s">
        <v>1213</v>
      </c>
      <c r="J110" s="184">
        <v>41604</v>
      </c>
      <c r="K110" s="184">
        <v>41604</v>
      </c>
      <c r="L110" s="185">
        <v>14770.09</v>
      </c>
      <c r="M110" s="186">
        <v>443.1</v>
      </c>
      <c r="N110" s="187"/>
      <c r="O110" s="185"/>
      <c r="P110" s="185"/>
      <c r="Q110" s="185"/>
      <c r="R110" s="194"/>
      <c r="S110" s="195"/>
      <c r="T110" s="152" t="s">
        <v>541</v>
      </c>
      <c r="U110" s="198"/>
      <c r="V110" s="199"/>
      <c r="W110" s="198"/>
      <c r="X110" s="199"/>
    </row>
    <row r="111" ht="29" hidden="1" customHeight="1" spans="1:24">
      <c r="A111" s="170">
        <f t="shared" si="1"/>
        <v>104</v>
      </c>
      <c r="B111" s="171" t="s">
        <v>566</v>
      </c>
      <c r="C111" s="172" t="s">
        <v>543</v>
      </c>
      <c r="D111" s="173" t="s">
        <v>561</v>
      </c>
      <c r="E111" s="174" t="s">
        <v>535</v>
      </c>
      <c r="F111" s="174" t="s">
        <v>1215</v>
      </c>
      <c r="G111" s="173" t="s">
        <v>1220</v>
      </c>
      <c r="H111" s="173" t="s">
        <v>539</v>
      </c>
      <c r="I111" s="183" t="s">
        <v>1213</v>
      </c>
      <c r="J111" s="184">
        <v>41604</v>
      </c>
      <c r="K111" s="184">
        <v>41604</v>
      </c>
      <c r="L111" s="185">
        <v>14770.09</v>
      </c>
      <c r="M111" s="186">
        <v>443.1</v>
      </c>
      <c r="N111" s="187"/>
      <c r="O111" s="185"/>
      <c r="P111" s="185"/>
      <c r="Q111" s="185"/>
      <c r="R111" s="194"/>
      <c r="S111" s="195"/>
      <c r="T111" s="152" t="s">
        <v>541</v>
      </c>
      <c r="U111" s="198"/>
      <c r="V111" s="199"/>
      <c r="W111" s="198"/>
      <c r="X111" s="199"/>
    </row>
    <row r="112" ht="29" hidden="1" customHeight="1" spans="1:24">
      <c r="A112" s="170">
        <f t="shared" si="1"/>
        <v>105</v>
      </c>
      <c r="B112" s="171" t="s">
        <v>567</v>
      </c>
      <c r="C112" s="172" t="s">
        <v>543</v>
      </c>
      <c r="D112" s="173" t="s">
        <v>561</v>
      </c>
      <c r="E112" s="174" t="s">
        <v>535</v>
      </c>
      <c r="F112" s="174" t="s">
        <v>1215</v>
      </c>
      <c r="G112" s="173" t="s">
        <v>1220</v>
      </c>
      <c r="H112" s="173" t="s">
        <v>539</v>
      </c>
      <c r="I112" s="183" t="s">
        <v>1213</v>
      </c>
      <c r="J112" s="184">
        <v>41604</v>
      </c>
      <c r="K112" s="184">
        <v>41604</v>
      </c>
      <c r="L112" s="185">
        <v>14770.09</v>
      </c>
      <c r="M112" s="186">
        <v>443.1</v>
      </c>
      <c r="N112" s="187"/>
      <c r="O112" s="185"/>
      <c r="P112" s="185"/>
      <c r="Q112" s="185"/>
      <c r="R112" s="194"/>
      <c r="S112" s="195"/>
      <c r="T112" s="152" t="s">
        <v>541</v>
      </c>
      <c r="U112" s="198"/>
      <c r="V112" s="199"/>
      <c r="W112" s="198"/>
      <c r="X112" s="199"/>
    </row>
    <row r="113" ht="29" hidden="1" customHeight="1" spans="1:24">
      <c r="A113" s="170">
        <f t="shared" si="1"/>
        <v>106</v>
      </c>
      <c r="B113" s="171" t="s">
        <v>568</v>
      </c>
      <c r="C113" s="172" t="s">
        <v>543</v>
      </c>
      <c r="D113" s="173" t="s">
        <v>561</v>
      </c>
      <c r="E113" s="174" t="s">
        <v>535</v>
      </c>
      <c r="F113" s="174" t="s">
        <v>1215</v>
      </c>
      <c r="G113" s="173" t="s">
        <v>1220</v>
      </c>
      <c r="H113" s="173" t="s">
        <v>539</v>
      </c>
      <c r="I113" s="183" t="s">
        <v>1213</v>
      </c>
      <c r="J113" s="184">
        <v>41604</v>
      </c>
      <c r="K113" s="184">
        <v>41604</v>
      </c>
      <c r="L113" s="185">
        <v>14770.09</v>
      </c>
      <c r="M113" s="186">
        <v>443.1</v>
      </c>
      <c r="N113" s="187"/>
      <c r="O113" s="185"/>
      <c r="P113" s="185"/>
      <c r="Q113" s="185"/>
      <c r="R113" s="194"/>
      <c r="S113" s="195"/>
      <c r="T113" s="152" t="s">
        <v>541</v>
      </c>
      <c r="U113" s="198"/>
      <c r="V113" s="199"/>
      <c r="W113" s="198"/>
      <c r="X113" s="199"/>
    </row>
    <row r="114" ht="29" hidden="1" customHeight="1" spans="1:24">
      <c r="A114" s="170">
        <f t="shared" si="1"/>
        <v>107</v>
      </c>
      <c r="B114" s="171" t="s">
        <v>569</v>
      </c>
      <c r="C114" s="172" t="s">
        <v>543</v>
      </c>
      <c r="D114" s="173" t="s">
        <v>544</v>
      </c>
      <c r="E114" s="174" t="s">
        <v>535</v>
      </c>
      <c r="F114" s="174" t="s">
        <v>1215</v>
      </c>
      <c r="G114" s="173" t="s">
        <v>1218</v>
      </c>
      <c r="H114" s="173" t="s">
        <v>539</v>
      </c>
      <c r="I114" s="183" t="s">
        <v>1213</v>
      </c>
      <c r="J114" s="184">
        <v>41263</v>
      </c>
      <c r="K114" s="184">
        <v>41263</v>
      </c>
      <c r="L114" s="185">
        <v>5837.34</v>
      </c>
      <c r="M114" s="186">
        <v>175.12</v>
      </c>
      <c r="N114" s="187"/>
      <c r="O114" s="185"/>
      <c r="P114" s="185"/>
      <c r="Q114" s="185"/>
      <c r="R114" s="194"/>
      <c r="S114" s="195"/>
      <c r="T114" s="152" t="s">
        <v>541</v>
      </c>
      <c r="U114" s="198"/>
      <c r="V114" s="199"/>
      <c r="W114" s="198"/>
      <c r="X114" s="199"/>
    </row>
    <row r="115" ht="29" hidden="1" customHeight="1" spans="1:24">
      <c r="A115" s="170">
        <f t="shared" si="1"/>
        <v>108</v>
      </c>
      <c r="B115" s="171" t="s">
        <v>570</v>
      </c>
      <c r="C115" s="172" t="s">
        <v>543</v>
      </c>
      <c r="D115" s="173" t="s">
        <v>544</v>
      </c>
      <c r="E115" s="174" t="s">
        <v>535</v>
      </c>
      <c r="F115" s="174" t="s">
        <v>1215</v>
      </c>
      <c r="G115" s="173" t="s">
        <v>1218</v>
      </c>
      <c r="H115" s="173" t="s">
        <v>539</v>
      </c>
      <c r="I115" s="183" t="s">
        <v>1213</v>
      </c>
      <c r="J115" s="184">
        <v>41263</v>
      </c>
      <c r="K115" s="184">
        <v>41263</v>
      </c>
      <c r="L115" s="185">
        <v>5950.47</v>
      </c>
      <c r="M115" s="186">
        <v>178.51</v>
      </c>
      <c r="N115" s="187"/>
      <c r="O115" s="185"/>
      <c r="P115" s="185"/>
      <c r="Q115" s="185"/>
      <c r="R115" s="194"/>
      <c r="S115" s="195"/>
      <c r="T115" s="152" t="s">
        <v>541</v>
      </c>
      <c r="U115" s="198"/>
      <c r="V115" s="199"/>
      <c r="W115" s="198"/>
      <c r="X115" s="199"/>
    </row>
    <row r="116" ht="29" hidden="1" customHeight="1" spans="1:24">
      <c r="A116" s="170">
        <f t="shared" si="1"/>
        <v>109</v>
      </c>
      <c r="B116" s="171" t="s">
        <v>573</v>
      </c>
      <c r="C116" s="172" t="s">
        <v>543</v>
      </c>
      <c r="D116" s="173" t="s">
        <v>544</v>
      </c>
      <c r="E116" s="174" t="s">
        <v>535</v>
      </c>
      <c r="F116" s="174" t="s">
        <v>1215</v>
      </c>
      <c r="G116" s="173" t="s">
        <v>1218</v>
      </c>
      <c r="H116" s="173" t="s">
        <v>539</v>
      </c>
      <c r="I116" s="183" t="s">
        <v>1213</v>
      </c>
      <c r="J116" s="184">
        <v>41263</v>
      </c>
      <c r="K116" s="184">
        <v>41263</v>
      </c>
      <c r="L116" s="185">
        <v>5950.47</v>
      </c>
      <c r="M116" s="186">
        <v>178.51</v>
      </c>
      <c r="N116" s="187"/>
      <c r="O116" s="185"/>
      <c r="P116" s="185"/>
      <c r="Q116" s="185"/>
      <c r="R116" s="194"/>
      <c r="S116" s="195"/>
      <c r="T116" s="152" t="s">
        <v>541</v>
      </c>
      <c r="U116" s="198"/>
      <c r="V116" s="199"/>
      <c r="W116" s="198"/>
      <c r="X116" s="199"/>
    </row>
    <row r="117" ht="29" hidden="1" customHeight="1" spans="1:24">
      <c r="A117" s="170">
        <f t="shared" si="1"/>
        <v>110</v>
      </c>
      <c r="B117" s="171" t="s">
        <v>574</v>
      </c>
      <c r="C117" s="172" t="s">
        <v>543</v>
      </c>
      <c r="D117" s="173" t="s">
        <v>544</v>
      </c>
      <c r="E117" s="174" t="s">
        <v>535</v>
      </c>
      <c r="F117" s="174" t="s">
        <v>1215</v>
      </c>
      <c r="G117" s="173" t="s">
        <v>1218</v>
      </c>
      <c r="H117" s="173" t="s">
        <v>539</v>
      </c>
      <c r="I117" s="183" t="s">
        <v>1213</v>
      </c>
      <c r="J117" s="184">
        <v>41263</v>
      </c>
      <c r="K117" s="184">
        <v>41263</v>
      </c>
      <c r="L117" s="185">
        <v>5846.26</v>
      </c>
      <c r="M117" s="186">
        <v>175.39</v>
      </c>
      <c r="N117" s="187"/>
      <c r="O117" s="185"/>
      <c r="P117" s="185"/>
      <c r="Q117" s="185"/>
      <c r="R117" s="194"/>
      <c r="S117" s="195"/>
      <c r="T117" s="152" t="s">
        <v>541</v>
      </c>
      <c r="U117" s="198"/>
      <c r="V117" s="199"/>
      <c r="W117" s="198"/>
      <c r="X117" s="199"/>
    </row>
    <row r="118" ht="29" hidden="1" customHeight="1" spans="1:24">
      <c r="A118" s="170">
        <f t="shared" si="1"/>
        <v>111</v>
      </c>
      <c r="B118" s="171" t="s">
        <v>575</v>
      </c>
      <c r="C118" s="172" t="s">
        <v>543</v>
      </c>
      <c r="D118" s="173" t="s">
        <v>544</v>
      </c>
      <c r="E118" s="174" t="s">
        <v>535</v>
      </c>
      <c r="F118" s="174" t="s">
        <v>1215</v>
      </c>
      <c r="G118" s="173" t="s">
        <v>1218</v>
      </c>
      <c r="H118" s="173" t="s">
        <v>539</v>
      </c>
      <c r="I118" s="183" t="s">
        <v>1213</v>
      </c>
      <c r="J118" s="184">
        <v>41263</v>
      </c>
      <c r="K118" s="184">
        <v>41263</v>
      </c>
      <c r="L118" s="185">
        <v>5825.79</v>
      </c>
      <c r="M118" s="186">
        <v>174.77</v>
      </c>
      <c r="N118" s="187"/>
      <c r="O118" s="185"/>
      <c r="P118" s="185"/>
      <c r="Q118" s="185"/>
      <c r="R118" s="194"/>
      <c r="S118" s="195"/>
      <c r="T118" s="152" t="s">
        <v>541</v>
      </c>
      <c r="U118" s="198"/>
      <c r="V118" s="199"/>
      <c r="W118" s="198"/>
      <c r="X118" s="199"/>
    </row>
    <row r="119" ht="29" hidden="1" customHeight="1" spans="1:24">
      <c r="A119" s="170">
        <f t="shared" si="1"/>
        <v>112</v>
      </c>
      <c r="B119" s="171" t="s">
        <v>576</v>
      </c>
      <c r="C119" s="172" t="s">
        <v>543</v>
      </c>
      <c r="D119" s="173" t="s">
        <v>544</v>
      </c>
      <c r="E119" s="174" t="s">
        <v>535</v>
      </c>
      <c r="F119" s="174" t="s">
        <v>1215</v>
      </c>
      <c r="G119" s="173" t="s">
        <v>1218</v>
      </c>
      <c r="H119" s="173" t="s">
        <v>539</v>
      </c>
      <c r="I119" s="183" t="s">
        <v>1213</v>
      </c>
      <c r="J119" s="184">
        <v>41263</v>
      </c>
      <c r="K119" s="184">
        <v>41263</v>
      </c>
      <c r="L119" s="185">
        <v>5572.22</v>
      </c>
      <c r="M119" s="186">
        <v>167.17</v>
      </c>
      <c r="N119" s="187"/>
      <c r="O119" s="185"/>
      <c r="P119" s="185"/>
      <c r="Q119" s="185"/>
      <c r="R119" s="194"/>
      <c r="S119" s="195"/>
      <c r="T119" s="152" t="s">
        <v>541</v>
      </c>
      <c r="U119" s="198"/>
      <c r="V119" s="199"/>
      <c r="W119" s="198"/>
      <c r="X119" s="199"/>
    </row>
    <row r="120" ht="29" hidden="1" customHeight="1" spans="1:24">
      <c r="A120" s="170">
        <f t="shared" si="1"/>
        <v>113</v>
      </c>
      <c r="B120" s="171" t="s">
        <v>577</v>
      </c>
      <c r="C120" s="172" t="s">
        <v>543</v>
      </c>
      <c r="D120" s="173" t="s">
        <v>544</v>
      </c>
      <c r="E120" s="174" t="s">
        <v>535</v>
      </c>
      <c r="F120" s="174" t="s">
        <v>1215</v>
      </c>
      <c r="G120" s="173" t="s">
        <v>1218</v>
      </c>
      <c r="H120" s="173" t="s">
        <v>539</v>
      </c>
      <c r="I120" s="183" t="s">
        <v>1213</v>
      </c>
      <c r="J120" s="184">
        <v>41263</v>
      </c>
      <c r="K120" s="184">
        <v>41263</v>
      </c>
      <c r="L120" s="185">
        <v>5837.34</v>
      </c>
      <c r="M120" s="186">
        <v>175.12</v>
      </c>
      <c r="N120" s="187"/>
      <c r="O120" s="185"/>
      <c r="P120" s="185"/>
      <c r="Q120" s="185"/>
      <c r="R120" s="194"/>
      <c r="S120" s="195"/>
      <c r="T120" s="152" t="s">
        <v>541</v>
      </c>
      <c r="U120" s="198"/>
      <c r="V120" s="199"/>
      <c r="W120" s="198"/>
      <c r="X120" s="199"/>
    </row>
    <row r="121" ht="29" hidden="1" customHeight="1" spans="1:24">
      <c r="A121" s="170">
        <f t="shared" si="1"/>
        <v>114</v>
      </c>
      <c r="B121" s="171" t="s">
        <v>578</v>
      </c>
      <c r="C121" s="172" t="s">
        <v>543</v>
      </c>
      <c r="D121" s="173" t="s">
        <v>544</v>
      </c>
      <c r="E121" s="174" t="s">
        <v>535</v>
      </c>
      <c r="F121" s="174" t="s">
        <v>1215</v>
      </c>
      <c r="G121" s="173" t="s">
        <v>1218</v>
      </c>
      <c r="H121" s="173" t="s">
        <v>539</v>
      </c>
      <c r="I121" s="183" t="s">
        <v>1213</v>
      </c>
      <c r="J121" s="184">
        <v>41263</v>
      </c>
      <c r="K121" s="184">
        <v>41263</v>
      </c>
      <c r="L121" s="185">
        <v>5572.22</v>
      </c>
      <c r="M121" s="186">
        <v>167.17</v>
      </c>
      <c r="N121" s="187"/>
      <c r="O121" s="185"/>
      <c r="P121" s="185"/>
      <c r="Q121" s="185"/>
      <c r="R121" s="194"/>
      <c r="S121" s="195"/>
      <c r="T121" s="152" t="s">
        <v>541</v>
      </c>
      <c r="U121" s="198"/>
      <c r="V121" s="199"/>
      <c r="W121" s="198"/>
      <c r="X121" s="199"/>
    </row>
    <row r="122" ht="29" hidden="1" customHeight="1" spans="1:24">
      <c r="A122" s="170">
        <f t="shared" si="1"/>
        <v>115</v>
      </c>
      <c r="B122" s="171" t="s">
        <v>579</v>
      </c>
      <c r="C122" s="172" t="s">
        <v>543</v>
      </c>
      <c r="D122" s="173" t="s">
        <v>544</v>
      </c>
      <c r="E122" s="174" t="s">
        <v>535</v>
      </c>
      <c r="F122" s="174" t="s">
        <v>1215</v>
      </c>
      <c r="G122" s="173" t="s">
        <v>1218</v>
      </c>
      <c r="H122" s="173" t="s">
        <v>539</v>
      </c>
      <c r="I122" s="183" t="s">
        <v>1213</v>
      </c>
      <c r="J122" s="184">
        <v>41263</v>
      </c>
      <c r="K122" s="184">
        <v>41263</v>
      </c>
      <c r="L122" s="185">
        <v>5825.79</v>
      </c>
      <c r="M122" s="186">
        <v>174.77</v>
      </c>
      <c r="N122" s="187"/>
      <c r="O122" s="185"/>
      <c r="P122" s="185"/>
      <c r="Q122" s="185"/>
      <c r="R122" s="194"/>
      <c r="S122" s="195"/>
      <c r="T122" s="152" t="s">
        <v>541</v>
      </c>
      <c r="U122" s="198"/>
      <c r="V122" s="199"/>
      <c r="W122" s="198"/>
      <c r="X122" s="199"/>
    </row>
    <row r="123" ht="29" hidden="1" customHeight="1" spans="1:24">
      <c r="A123" s="170">
        <f t="shared" si="1"/>
        <v>116</v>
      </c>
      <c r="B123" s="171" t="s">
        <v>580</v>
      </c>
      <c r="C123" s="172" t="s">
        <v>543</v>
      </c>
      <c r="D123" s="173" t="s">
        <v>544</v>
      </c>
      <c r="E123" s="174" t="s">
        <v>535</v>
      </c>
      <c r="F123" s="174" t="s">
        <v>1215</v>
      </c>
      <c r="G123" s="173" t="s">
        <v>1218</v>
      </c>
      <c r="H123" s="173" t="s">
        <v>539</v>
      </c>
      <c r="I123" s="183" t="s">
        <v>1213</v>
      </c>
      <c r="J123" s="184">
        <v>41263</v>
      </c>
      <c r="K123" s="184">
        <v>41263</v>
      </c>
      <c r="L123" s="185">
        <v>5572.22</v>
      </c>
      <c r="M123" s="186">
        <v>167.17</v>
      </c>
      <c r="N123" s="187"/>
      <c r="O123" s="185"/>
      <c r="P123" s="185"/>
      <c r="Q123" s="185"/>
      <c r="R123" s="194"/>
      <c r="S123" s="195"/>
      <c r="T123" s="152" t="s">
        <v>541</v>
      </c>
      <c r="U123" s="198"/>
      <c r="V123" s="199"/>
      <c r="W123" s="198"/>
      <c r="X123" s="199"/>
    </row>
    <row r="124" ht="29" hidden="1" customHeight="1" spans="1:24">
      <c r="A124" s="170">
        <f t="shared" si="1"/>
        <v>117</v>
      </c>
      <c r="B124" s="171" t="s">
        <v>581</v>
      </c>
      <c r="C124" s="172" t="s">
        <v>543</v>
      </c>
      <c r="D124" s="173" t="s">
        <v>544</v>
      </c>
      <c r="E124" s="174" t="s">
        <v>535</v>
      </c>
      <c r="F124" s="174" t="s">
        <v>1215</v>
      </c>
      <c r="G124" s="173" t="s">
        <v>1218</v>
      </c>
      <c r="H124" s="173" t="s">
        <v>539</v>
      </c>
      <c r="I124" s="183" t="s">
        <v>1213</v>
      </c>
      <c r="J124" s="184">
        <v>41263</v>
      </c>
      <c r="K124" s="184">
        <v>41263</v>
      </c>
      <c r="L124" s="185">
        <v>5572.22</v>
      </c>
      <c r="M124" s="186">
        <v>167.17</v>
      </c>
      <c r="N124" s="187"/>
      <c r="O124" s="185"/>
      <c r="P124" s="185"/>
      <c r="Q124" s="185"/>
      <c r="R124" s="194"/>
      <c r="S124" s="195"/>
      <c r="T124" s="152" t="s">
        <v>541</v>
      </c>
      <c r="U124" s="198"/>
      <c r="V124" s="199"/>
      <c r="W124" s="198"/>
      <c r="X124" s="199"/>
    </row>
    <row r="125" ht="29" hidden="1" customHeight="1" spans="1:24">
      <c r="A125" s="170">
        <f t="shared" si="1"/>
        <v>118</v>
      </c>
      <c r="B125" s="171" t="s">
        <v>582</v>
      </c>
      <c r="C125" s="172" t="s">
        <v>543</v>
      </c>
      <c r="D125" s="173" t="s">
        <v>544</v>
      </c>
      <c r="E125" s="174" t="s">
        <v>535</v>
      </c>
      <c r="F125" s="174" t="s">
        <v>1215</v>
      </c>
      <c r="G125" s="173" t="s">
        <v>1218</v>
      </c>
      <c r="H125" s="173" t="s">
        <v>539</v>
      </c>
      <c r="I125" s="183" t="s">
        <v>1213</v>
      </c>
      <c r="J125" s="184">
        <v>41263</v>
      </c>
      <c r="K125" s="184">
        <v>41263</v>
      </c>
      <c r="L125" s="185">
        <v>5572.22</v>
      </c>
      <c r="M125" s="186">
        <v>167.17</v>
      </c>
      <c r="N125" s="187"/>
      <c r="O125" s="185"/>
      <c r="P125" s="185"/>
      <c r="Q125" s="185"/>
      <c r="R125" s="194"/>
      <c r="S125" s="195"/>
      <c r="T125" s="152" t="s">
        <v>541</v>
      </c>
      <c r="U125" s="198"/>
      <c r="V125" s="199"/>
      <c r="W125" s="198"/>
      <c r="X125" s="199"/>
    </row>
    <row r="126" ht="29" hidden="1" customHeight="1" spans="1:24">
      <c r="A126" s="170">
        <f t="shared" si="1"/>
        <v>119</v>
      </c>
      <c r="B126" s="171" t="s">
        <v>583</v>
      </c>
      <c r="C126" s="172" t="s">
        <v>543</v>
      </c>
      <c r="D126" s="173" t="s">
        <v>544</v>
      </c>
      <c r="E126" s="174" t="s">
        <v>535</v>
      </c>
      <c r="F126" s="174" t="s">
        <v>1215</v>
      </c>
      <c r="G126" s="173" t="s">
        <v>1218</v>
      </c>
      <c r="H126" s="173" t="s">
        <v>539</v>
      </c>
      <c r="I126" s="183" t="s">
        <v>1213</v>
      </c>
      <c r="J126" s="184">
        <v>41263</v>
      </c>
      <c r="K126" s="184">
        <v>41263</v>
      </c>
      <c r="L126" s="185">
        <v>5572.22</v>
      </c>
      <c r="M126" s="186">
        <v>167.17</v>
      </c>
      <c r="N126" s="187"/>
      <c r="O126" s="185"/>
      <c r="P126" s="185"/>
      <c r="Q126" s="185"/>
      <c r="R126" s="194"/>
      <c r="S126" s="195"/>
      <c r="T126" s="152" t="s">
        <v>541</v>
      </c>
      <c r="U126" s="198"/>
      <c r="V126" s="199"/>
      <c r="W126" s="198"/>
      <c r="X126" s="199"/>
    </row>
    <row r="127" ht="29" hidden="1" customHeight="1" spans="1:24">
      <c r="A127" s="170">
        <f t="shared" si="1"/>
        <v>120</v>
      </c>
      <c r="B127" s="171" t="s">
        <v>584</v>
      </c>
      <c r="C127" s="172" t="s">
        <v>543</v>
      </c>
      <c r="D127" s="173" t="s">
        <v>544</v>
      </c>
      <c r="E127" s="174" t="s">
        <v>535</v>
      </c>
      <c r="F127" s="174" t="s">
        <v>1215</v>
      </c>
      <c r="G127" s="173" t="s">
        <v>1218</v>
      </c>
      <c r="H127" s="173" t="s">
        <v>539</v>
      </c>
      <c r="I127" s="183" t="s">
        <v>1213</v>
      </c>
      <c r="J127" s="184">
        <v>41263</v>
      </c>
      <c r="K127" s="184">
        <v>41263</v>
      </c>
      <c r="L127" s="185">
        <v>5572.22</v>
      </c>
      <c r="M127" s="186">
        <v>167.17</v>
      </c>
      <c r="N127" s="187"/>
      <c r="O127" s="185"/>
      <c r="P127" s="185"/>
      <c r="Q127" s="185"/>
      <c r="R127" s="194"/>
      <c r="S127" s="195"/>
      <c r="T127" s="152" t="s">
        <v>541</v>
      </c>
      <c r="U127" s="198"/>
      <c r="V127" s="199"/>
      <c r="W127" s="198"/>
      <c r="X127" s="199"/>
    </row>
    <row r="128" ht="29" hidden="1" customHeight="1" spans="1:24">
      <c r="A128" s="170">
        <f t="shared" si="1"/>
        <v>121</v>
      </c>
      <c r="B128" s="171" t="s">
        <v>585</v>
      </c>
      <c r="C128" s="172" t="s">
        <v>543</v>
      </c>
      <c r="D128" s="173" t="s">
        <v>544</v>
      </c>
      <c r="E128" s="174" t="s">
        <v>535</v>
      </c>
      <c r="F128" s="174" t="s">
        <v>1215</v>
      </c>
      <c r="G128" s="173" t="s">
        <v>1218</v>
      </c>
      <c r="H128" s="173" t="s">
        <v>539</v>
      </c>
      <c r="I128" s="183" t="s">
        <v>1213</v>
      </c>
      <c r="J128" s="184">
        <v>41263</v>
      </c>
      <c r="K128" s="184">
        <v>41263</v>
      </c>
      <c r="L128" s="185">
        <v>5572.22</v>
      </c>
      <c r="M128" s="186">
        <v>167.17</v>
      </c>
      <c r="N128" s="187"/>
      <c r="O128" s="185"/>
      <c r="P128" s="185"/>
      <c r="Q128" s="185"/>
      <c r="R128" s="194"/>
      <c r="S128" s="195"/>
      <c r="T128" s="152" t="s">
        <v>541</v>
      </c>
      <c r="U128" s="198"/>
      <c r="V128" s="199"/>
      <c r="W128" s="198"/>
      <c r="X128" s="199"/>
    </row>
    <row r="129" ht="29" hidden="1" customHeight="1" spans="1:24">
      <c r="A129" s="170">
        <f t="shared" si="1"/>
        <v>122</v>
      </c>
      <c r="B129" s="171" t="s">
        <v>586</v>
      </c>
      <c r="C129" s="172" t="s">
        <v>543</v>
      </c>
      <c r="D129" s="173" t="s">
        <v>544</v>
      </c>
      <c r="E129" s="174" t="s">
        <v>535</v>
      </c>
      <c r="F129" s="174" t="s">
        <v>1215</v>
      </c>
      <c r="G129" s="173" t="s">
        <v>1218</v>
      </c>
      <c r="H129" s="173" t="s">
        <v>539</v>
      </c>
      <c r="I129" s="183" t="s">
        <v>1213</v>
      </c>
      <c r="J129" s="184">
        <v>41263</v>
      </c>
      <c r="K129" s="184">
        <v>41263</v>
      </c>
      <c r="L129" s="185">
        <v>5572.22</v>
      </c>
      <c r="M129" s="186">
        <v>167.17</v>
      </c>
      <c r="N129" s="187"/>
      <c r="O129" s="185"/>
      <c r="P129" s="185"/>
      <c r="Q129" s="185"/>
      <c r="R129" s="194"/>
      <c r="S129" s="195"/>
      <c r="T129" s="152" t="s">
        <v>541</v>
      </c>
      <c r="U129" s="198"/>
      <c r="V129" s="199"/>
      <c r="W129" s="198"/>
      <c r="X129" s="199"/>
    </row>
    <row r="130" ht="29" hidden="1" customHeight="1" spans="1:24">
      <c r="A130" s="170">
        <f t="shared" si="1"/>
        <v>123</v>
      </c>
      <c r="B130" s="171" t="s">
        <v>587</v>
      </c>
      <c r="C130" s="172" t="s">
        <v>543</v>
      </c>
      <c r="D130" s="173" t="s">
        <v>544</v>
      </c>
      <c r="E130" s="174" t="s">
        <v>535</v>
      </c>
      <c r="F130" s="174" t="s">
        <v>1215</v>
      </c>
      <c r="G130" s="173" t="s">
        <v>1218</v>
      </c>
      <c r="H130" s="173" t="s">
        <v>539</v>
      </c>
      <c r="I130" s="183" t="s">
        <v>1213</v>
      </c>
      <c r="J130" s="184">
        <v>41263</v>
      </c>
      <c r="K130" s="184">
        <v>41263</v>
      </c>
      <c r="L130" s="185">
        <v>5572.22</v>
      </c>
      <c r="M130" s="186">
        <v>167.17</v>
      </c>
      <c r="N130" s="187"/>
      <c r="O130" s="185"/>
      <c r="P130" s="185"/>
      <c r="Q130" s="185"/>
      <c r="R130" s="194"/>
      <c r="S130" s="195"/>
      <c r="T130" s="152" t="s">
        <v>541</v>
      </c>
      <c r="U130" s="198"/>
      <c r="V130" s="199"/>
      <c r="W130" s="198"/>
      <c r="X130" s="199"/>
    </row>
    <row r="131" ht="29" hidden="1" customHeight="1" spans="1:24">
      <c r="A131" s="170">
        <f t="shared" si="1"/>
        <v>124</v>
      </c>
      <c r="B131" s="171" t="s">
        <v>588</v>
      </c>
      <c r="C131" s="172" t="s">
        <v>543</v>
      </c>
      <c r="D131" s="173" t="s">
        <v>544</v>
      </c>
      <c r="E131" s="174" t="s">
        <v>535</v>
      </c>
      <c r="F131" s="174" t="s">
        <v>1215</v>
      </c>
      <c r="G131" s="173" t="s">
        <v>1218</v>
      </c>
      <c r="H131" s="173" t="s">
        <v>539</v>
      </c>
      <c r="I131" s="183" t="s">
        <v>1213</v>
      </c>
      <c r="J131" s="184">
        <v>41263</v>
      </c>
      <c r="K131" s="184">
        <v>41263</v>
      </c>
      <c r="L131" s="185">
        <v>5837.34</v>
      </c>
      <c r="M131" s="186">
        <v>175.12</v>
      </c>
      <c r="N131" s="187"/>
      <c r="O131" s="185"/>
      <c r="P131" s="185"/>
      <c r="Q131" s="185"/>
      <c r="R131" s="194"/>
      <c r="S131" s="195"/>
      <c r="T131" s="152" t="s">
        <v>541</v>
      </c>
      <c r="U131" s="198"/>
      <c r="V131" s="199"/>
      <c r="W131" s="198"/>
      <c r="X131" s="199"/>
    </row>
    <row r="132" ht="29" hidden="1" customHeight="1" spans="1:24">
      <c r="A132" s="170">
        <f t="shared" si="1"/>
        <v>125</v>
      </c>
      <c r="B132" s="171" t="s">
        <v>589</v>
      </c>
      <c r="C132" s="172" t="s">
        <v>543</v>
      </c>
      <c r="D132" s="173" t="s">
        <v>544</v>
      </c>
      <c r="E132" s="174" t="s">
        <v>535</v>
      </c>
      <c r="F132" s="174" t="s">
        <v>1215</v>
      </c>
      <c r="G132" s="173" t="s">
        <v>1218</v>
      </c>
      <c r="H132" s="173" t="s">
        <v>539</v>
      </c>
      <c r="I132" s="183" t="s">
        <v>1213</v>
      </c>
      <c r="J132" s="184">
        <v>41263</v>
      </c>
      <c r="K132" s="184">
        <v>41263</v>
      </c>
      <c r="L132" s="185">
        <v>5837.34</v>
      </c>
      <c r="M132" s="186">
        <v>175.12</v>
      </c>
      <c r="N132" s="187"/>
      <c r="O132" s="185"/>
      <c r="P132" s="185"/>
      <c r="Q132" s="185"/>
      <c r="R132" s="194"/>
      <c r="S132" s="195"/>
      <c r="T132" s="152" t="s">
        <v>541</v>
      </c>
      <c r="U132" s="198"/>
      <c r="V132" s="199"/>
      <c r="W132" s="198"/>
      <c r="X132" s="199"/>
    </row>
    <row r="133" ht="29" hidden="1" customHeight="1" spans="1:24">
      <c r="A133" s="170">
        <f t="shared" si="1"/>
        <v>126</v>
      </c>
      <c r="B133" s="171" t="s">
        <v>590</v>
      </c>
      <c r="C133" s="172" t="s">
        <v>543</v>
      </c>
      <c r="D133" s="173" t="s">
        <v>544</v>
      </c>
      <c r="E133" s="174" t="s">
        <v>535</v>
      </c>
      <c r="F133" s="174" t="s">
        <v>1215</v>
      </c>
      <c r="G133" s="173" t="s">
        <v>1218</v>
      </c>
      <c r="H133" s="173" t="s">
        <v>539</v>
      </c>
      <c r="I133" s="183" t="s">
        <v>1213</v>
      </c>
      <c r="J133" s="184">
        <v>41263</v>
      </c>
      <c r="K133" s="184">
        <v>41263</v>
      </c>
      <c r="L133" s="185">
        <v>5837.34</v>
      </c>
      <c r="M133" s="186">
        <v>175.12</v>
      </c>
      <c r="N133" s="187"/>
      <c r="O133" s="185"/>
      <c r="P133" s="185"/>
      <c r="Q133" s="185"/>
      <c r="R133" s="194"/>
      <c r="S133" s="195"/>
      <c r="T133" s="152" t="s">
        <v>541</v>
      </c>
      <c r="U133" s="198"/>
      <c r="V133" s="199"/>
      <c r="W133" s="198"/>
      <c r="X133" s="199"/>
    </row>
    <row r="134" ht="29" hidden="1" customHeight="1" spans="1:24">
      <c r="A134" s="170">
        <f t="shared" si="1"/>
        <v>127</v>
      </c>
      <c r="B134" s="171" t="s">
        <v>591</v>
      </c>
      <c r="C134" s="172" t="s">
        <v>543</v>
      </c>
      <c r="D134" s="173" t="s">
        <v>544</v>
      </c>
      <c r="E134" s="174" t="s">
        <v>535</v>
      </c>
      <c r="F134" s="174" t="s">
        <v>1215</v>
      </c>
      <c r="G134" s="173" t="s">
        <v>1218</v>
      </c>
      <c r="H134" s="173" t="s">
        <v>539</v>
      </c>
      <c r="I134" s="183" t="s">
        <v>1213</v>
      </c>
      <c r="J134" s="184">
        <v>41263</v>
      </c>
      <c r="K134" s="184">
        <v>41263</v>
      </c>
      <c r="L134" s="185">
        <v>5825.79</v>
      </c>
      <c r="M134" s="186">
        <v>174.77</v>
      </c>
      <c r="N134" s="187"/>
      <c r="O134" s="185"/>
      <c r="P134" s="185"/>
      <c r="Q134" s="185"/>
      <c r="R134" s="194"/>
      <c r="S134" s="195"/>
      <c r="T134" s="152" t="s">
        <v>541</v>
      </c>
      <c r="U134" s="198"/>
      <c r="V134" s="199"/>
      <c r="W134" s="198"/>
      <c r="X134" s="199"/>
    </row>
    <row r="135" ht="29" hidden="1" customHeight="1" spans="1:24">
      <c r="A135" s="170">
        <f t="shared" si="1"/>
        <v>128</v>
      </c>
      <c r="B135" s="171" t="s">
        <v>592</v>
      </c>
      <c r="C135" s="172" t="s">
        <v>543</v>
      </c>
      <c r="D135" s="173" t="s">
        <v>544</v>
      </c>
      <c r="E135" s="174" t="s">
        <v>535</v>
      </c>
      <c r="F135" s="174" t="s">
        <v>1215</v>
      </c>
      <c r="G135" s="173" t="s">
        <v>1218</v>
      </c>
      <c r="H135" s="173" t="s">
        <v>539</v>
      </c>
      <c r="I135" s="183" t="s">
        <v>1213</v>
      </c>
      <c r="J135" s="184">
        <v>41263</v>
      </c>
      <c r="K135" s="184">
        <v>41263</v>
      </c>
      <c r="L135" s="185">
        <v>5572.22</v>
      </c>
      <c r="M135" s="186">
        <v>167.17</v>
      </c>
      <c r="N135" s="187"/>
      <c r="O135" s="185"/>
      <c r="P135" s="185"/>
      <c r="Q135" s="185"/>
      <c r="R135" s="194"/>
      <c r="S135" s="195"/>
      <c r="T135" s="152" t="s">
        <v>541</v>
      </c>
      <c r="U135" s="198"/>
      <c r="V135" s="199"/>
      <c r="W135" s="198"/>
      <c r="X135" s="199"/>
    </row>
    <row r="136" ht="29" hidden="1" customHeight="1" spans="1:24">
      <c r="A136" s="170">
        <f t="shared" si="1"/>
        <v>129</v>
      </c>
      <c r="B136" s="171" t="s">
        <v>593</v>
      </c>
      <c r="C136" s="172" t="s">
        <v>543</v>
      </c>
      <c r="D136" s="173" t="s">
        <v>544</v>
      </c>
      <c r="E136" s="174" t="s">
        <v>535</v>
      </c>
      <c r="F136" s="174" t="s">
        <v>1215</v>
      </c>
      <c r="G136" s="173" t="s">
        <v>1218</v>
      </c>
      <c r="H136" s="173" t="s">
        <v>539</v>
      </c>
      <c r="I136" s="183" t="s">
        <v>1213</v>
      </c>
      <c r="J136" s="184">
        <v>41263</v>
      </c>
      <c r="K136" s="184">
        <v>41263</v>
      </c>
      <c r="L136" s="185">
        <v>5837.34</v>
      </c>
      <c r="M136" s="186">
        <v>175.12</v>
      </c>
      <c r="N136" s="187"/>
      <c r="O136" s="185"/>
      <c r="P136" s="185"/>
      <c r="Q136" s="185"/>
      <c r="R136" s="194"/>
      <c r="S136" s="195"/>
      <c r="T136" s="152" t="s">
        <v>541</v>
      </c>
      <c r="U136" s="198"/>
      <c r="V136" s="199"/>
      <c r="W136" s="198"/>
      <c r="X136" s="199"/>
    </row>
    <row r="137" ht="29" hidden="1" customHeight="1" spans="1:24">
      <c r="A137" s="170">
        <f t="shared" ref="A137:A200" si="2">A136+1</f>
        <v>130</v>
      </c>
      <c r="B137" s="171" t="s">
        <v>594</v>
      </c>
      <c r="C137" s="172" t="s">
        <v>543</v>
      </c>
      <c r="D137" s="173" t="s">
        <v>544</v>
      </c>
      <c r="E137" s="174" t="s">
        <v>535</v>
      </c>
      <c r="F137" s="174" t="s">
        <v>1215</v>
      </c>
      <c r="G137" s="173" t="s">
        <v>1218</v>
      </c>
      <c r="H137" s="173" t="s">
        <v>539</v>
      </c>
      <c r="I137" s="183" t="s">
        <v>1213</v>
      </c>
      <c r="J137" s="184">
        <v>41263</v>
      </c>
      <c r="K137" s="184">
        <v>41263</v>
      </c>
      <c r="L137" s="185">
        <v>5825.79</v>
      </c>
      <c r="M137" s="186">
        <v>174.77</v>
      </c>
      <c r="N137" s="187"/>
      <c r="O137" s="185"/>
      <c r="P137" s="185"/>
      <c r="Q137" s="185"/>
      <c r="R137" s="194"/>
      <c r="S137" s="195"/>
      <c r="T137" s="152" t="s">
        <v>541</v>
      </c>
      <c r="U137" s="198"/>
      <c r="V137" s="199"/>
      <c r="W137" s="198"/>
      <c r="X137" s="199"/>
    </row>
    <row r="138" ht="29" hidden="1" customHeight="1" spans="1:24">
      <c r="A138" s="170">
        <f t="shared" si="2"/>
        <v>131</v>
      </c>
      <c r="B138" s="171" t="s">
        <v>595</v>
      </c>
      <c r="C138" s="172" t="s">
        <v>543</v>
      </c>
      <c r="D138" s="173" t="s">
        <v>544</v>
      </c>
      <c r="E138" s="174" t="s">
        <v>535</v>
      </c>
      <c r="F138" s="174" t="s">
        <v>1215</v>
      </c>
      <c r="G138" s="173" t="s">
        <v>1218</v>
      </c>
      <c r="H138" s="173" t="s">
        <v>539</v>
      </c>
      <c r="I138" s="183" t="s">
        <v>1213</v>
      </c>
      <c r="J138" s="184">
        <v>41263</v>
      </c>
      <c r="K138" s="184">
        <v>41263</v>
      </c>
      <c r="L138" s="185">
        <v>5825.79</v>
      </c>
      <c r="M138" s="186">
        <v>174.77</v>
      </c>
      <c r="N138" s="187"/>
      <c r="O138" s="185"/>
      <c r="P138" s="185"/>
      <c r="Q138" s="185"/>
      <c r="R138" s="194"/>
      <c r="S138" s="195"/>
      <c r="T138" s="152" t="s">
        <v>541</v>
      </c>
      <c r="U138" s="198"/>
      <c r="V138" s="199"/>
      <c r="W138" s="198"/>
      <c r="X138" s="199"/>
    </row>
    <row r="139" ht="29" hidden="1" customHeight="1" spans="1:24">
      <c r="A139" s="170">
        <f t="shared" si="2"/>
        <v>132</v>
      </c>
      <c r="B139" s="171" t="s">
        <v>596</v>
      </c>
      <c r="C139" s="172" t="s">
        <v>543</v>
      </c>
      <c r="D139" s="173" t="s">
        <v>544</v>
      </c>
      <c r="E139" s="174" t="s">
        <v>535</v>
      </c>
      <c r="F139" s="174" t="s">
        <v>1215</v>
      </c>
      <c r="G139" s="173" t="s">
        <v>1218</v>
      </c>
      <c r="H139" s="173" t="s">
        <v>539</v>
      </c>
      <c r="I139" s="183" t="s">
        <v>1213</v>
      </c>
      <c r="J139" s="184">
        <v>41263</v>
      </c>
      <c r="K139" s="184">
        <v>41263</v>
      </c>
      <c r="L139" s="185">
        <v>5837.34</v>
      </c>
      <c r="M139" s="186">
        <v>175.12</v>
      </c>
      <c r="N139" s="187"/>
      <c r="O139" s="185"/>
      <c r="P139" s="185"/>
      <c r="Q139" s="185"/>
      <c r="R139" s="194"/>
      <c r="S139" s="195"/>
      <c r="T139" s="152" t="s">
        <v>541</v>
      </c>
      <c r="U139" s="198"/>
      <c r="V139" s="199"/>
      <c r="W139" s="198"/>
      <c r="X139" s="199"/>
    </row>
    <row r="140" ht="29" hidden="1" customHeight="1" spans="1:24">
      <c r="A140" s="170">
        <f t="shared" si="2"/>
        <v>133</v>
      </c>
      <c r="B140" s="171" t="s">
        <v>597</v>
      </c>
      <c r="C140" s="172" t="s">
        <v>543</v>
      </c>
      <c r="D140" s="173" t="s">
        <v>544</v>
      </c>
      <c r="E140" s="174" t="s">
        <v>535</v>
      </c>
      <c r="F140" s="174" t="s">
        <v>1215</v>
      </c>
      <c r="G140" s="173" t="s">
        <v>1218</v>
      </c>
      <c r="H140" s="173" t="s">
        <v>539</v>
      </c>
      <c r="I140" s="183" t="s">
        <v>1213</v>
      </c>
      <c r="J140" s="184">
        <v>41263</v>
      </c>
      <c r="K140" s="184">
        <v>41263</v>
      </c>
      <c r="L140" s="185">
        <v>5837.34</v>
      </c>
      <c r="M140" s="186">
        <v>175.12</v>
      </c>
      <c r="N140" s="187"/>
      <c r="O140" s="185"/>
      <c r="P140" s="185"/>
      <c r="Q140" s="185"/>
      <c r="R140" s="194"/>
      <c r="S140" s="195"/>
      <c r="T140" s="152" t="s">
        <v>541</v>
      </c>
      <c r="U140" s="198"/>
      <c r="V140" s="199"/>
      <c r="W140" s="198"/>
      <c r="X140" s="199"/>
    </row>
    <row r="141" ht="29" hidden="1" customHeight="1" spans="1:24">
      <c r="A141" s="170">
        <f t="shared" si="2"/>
        <v>134</v>
      </c>
      <c r="B141" s="171" t="s">
        <v>598</v>
      </c>
      <c r="C141" s="172" t="s">
        <v>543</v>
      </c>
      <c r="D141" s="173" t="s">
        <v>544</v>
      </c>
      <c r="E141" s="174" t="s">
        <v>535</v>
      </c>
      <c r="F141" s="174" t="s">
        <v>1215</v>
      </c>
      <c r="G141" s="173" t="s">
        <v>1218</v>
      </c>
      <c r="H141" s="173" t="s">
        <v>539</v>
      </c>
      <c r="I141" s="183" t="s">
        <v>1213</v>
      </c>
      <c r="J141" s="184">
        <v>41263</v>
      </c>
      <c r="K141" s="184">
        <v>41263</v>
      </c>
      <c r="L141" s="185">
        <v>5837.34</v>
      </c>
      <c r="M141" s="186">
        <v>175.12</v>
      </c>
      <c r="N141" s="187"/>
      <c r="O141" s="185"/>
      <c r="P141" s="185"/>
      <c r="Q141" s="185"/>
      <c r="R141" s="194"/>
      <c r="S141" s="195"/>
      <c r="T141" s="152" t="s">
        <v>541</v>
      </c>
      <c r="U141" s="198"/>
      <c r="V141" s="199"/>
      <c r="W141" s="198"/>
      <c r="X141" s="199"/>
    </row>
    <row r="142" ht="29" hidden="1" customHeight="1" spans="1:24">
      <c r="A142" s="170">
        <f t="shared" si="2"/>
        <v>135</v>
      </c>
      <c r="B142" s="171" t="s">
        <v>599</v>
      </c>
      <c r="C142" s="172" t="s">
        <v>543</v>
      </c>
      <c r="D142" s="173" t="s">
        <v>544</v>
      </c>
      <c r="E142" s="174" t="s">
        <v>535</v>
      </c>
      <c r="F142" s="174" t="s">
        <v>1215</v>
      </c>
      <c r="G142" s="173" t="s">
        <v>1218</v>
      </c>
      <c r="H142" s="173" t="s">
        <v>539</v>
      </c>
      <c r="I142" s="183" t="s">
        <v>1213</v>
      </c>
      <c r="J142" s="184">
        <v>41263</v>
      </c>
      <c r="K142" s="184">
        <v>41263</v>
      </c>
      <c r="L142" s="185">
        <v>5825.79</v>
      </c>
      <c r="M142" s="186">
        <v>174.77</v>
      </c>
      <c r="N142" s="187"/>
      <c r="O142" s="185"/>
      <c r="P142" s="185"/>
      <c r="Q142" s="185"/>
      <c r="R142" s="194"/>
      <c r="S142" s="195"/>
      <c r="T142" s="152" t="s">
        <v>541</v>
      </c>
      <c r="U142" s="198"/>
      <c r="V142" s="199"/>
      <c r="W142" s="198"/>
      <c r="X142" s="199"/>
    </row>
    <row r="143" ht="29" hidden="1" customHeight="1" spans="1:24">
      <c r="A143" s="170">
        <f t="shared" si="2"/>
        <v>136</v>
      </c>
      <c r="B143" s="171" t="s">
        <v>600</v>
      </c>
      <c r="C143" s="172" t="s">
        <v>543</v>
      </c>
      <c r="D143" s="173" t="s">
        <v>544</v>
      </c>
      <c r="E143" s="174" t="s">
        <v>535</v>
      </c>
      <c r="F143" s="174" t="s">
        <v>1215</v>
      </c>
      <c r="G143" s="173" t="s">
        <v>1218</v>
      </c>
      <c r="H143" s="173" t="s">
        <v>539</v>
      </c>
      <c r="I143" s="183" t="s">
        <v>1213</v>
      </c>
      <c r="J143" s="184">
        <v>41263</v>
      </c>
      <c r="K143" s="184">
        <v>41263</v>
      </c>
      <c r="L143" s="185">
        <v>5825.79</v>
      </c>
      <c r="M143" s="186">
        <v>174.77</v>
      </c>
      <c r="N143" s="187"/>
      <c r="O143" s="185"/>
      <c r="P143" s="185"/>
      <c r="Q143" s="185"/>
      <c r="R143" s="194"/>
      <c r="S143" s="195"/>
      <c r="T143" s="152" t="s">
        <v>541</v>
      </c>
      <c r="U143" s="198"/>
      <c r="V143" s="199"/>
      <c r="W143" s="198"/>
      <c r="X143" s="199"/>
    </row>
    <row r="144" ht="29" hidden="1" customHeight="1" spans="1:24">
      <c r="A144" s="170">
        <f t="shared" si="2"/>
        <v>137</v>
      </c>
      <c r="B144" s="171" t="s">
        <v>601</v>
      </c>
      <c r="C144" s="172" t="s">
        <v>543</v>
      </c>
      <c r="D144" s="173" t="s">
        <v>544</v>
      </c>
      <c r="E144" s="174" t="s">
        <v>535</v>
      </c>
      <c r="F144" s="174" t="s">
        <v>1215</v>
      </c>
      <c r="G144" s="173" t="s">
        <v>1218</v>
      </c>
      <c r="H144" s="173" t="s">
        <v>539</v>
      </c>
      <c r="I144" s="183" t="s">
        <v>1213</v>
      </c>
      <c r="J144" s="184">
        <v>41263</v>
      </c>
      <c r="K144" s="184">
        <v>41263</v>
      </c>
      <c r="L144" s="185">
        <v>5825.79</v>
      </c>
      <c r="M144" s="186">
        <v>174.77</v>
      </c>
      <c r="N144" s="187"/>
      <c r="O144" s="185"/>
      <c r="P144" s="185"/>
      <c r="Q144" s="185"/>
      <c r="R144" s="194"/>
      <c r="S144" s="195"/>
      <c r="T144" s="152" t="s">
        <v>541</v>
      </c>
      <c r="U144" s="198"/>
      <c r="V144" s="199"/>
      <c r="W144" s="198"/>
      <c r="X144" s="199"/>
    </row>
    <row r="145" ht="29" hidden="1" customHeight="1" spans="1:24">
      <c r="A145" s="170">
        <f t="shared" si="2"/>
        <v>138</v>
      </c>
      <c r="B145" s="171" t="s">
        <v>602</v>
      </c>
      <c r="C145" s="172" t="s">
        <v>543</v>
      </c>
      <c r="D145" s="173" t="s">
        <v>544</v>
      </c>
      <c r="E145" s="174" t="s">
        <v>535</v>
      </c>
      <c r="F145" s="174" t="s">
        <v>1215</v>
      </c>
      <c r="G145" s="173" t="s">
        <v>1218</v>
      </c>
      <c r="H145" s="173" t="s">
        <v>539</v>
      </c>
      <c r="I145" s="183" t="s">
        <v>1213</v>
      </c>
      <c r="J145" s="184">
        <v>41263</v>
      </c>
      <c r="K145" s="184">
        <v>41263</v>
      </c>
      <c r="L145" s="185">
        <v>5837.34</v>
      </c>
      <c r="M145" s="186">
        <v>175.12</v>
      </c>
      <c r="N145" s="187"/>
      <c r="O145" s="185"/>
      <c r="P145" s="185"/>
      <c r="Q145" s="185"/>
      <c r="R145" s="194"/>
      <c r="S145" s="195"/>
      <c r="T145" s="152" t="s">
        <v>541</v>
      </c>
      <c r="U145" s="198"/>
      <c r="V145" s="199"/>
      <c r="W145" s="198"/>
      <c r="X145" s="199"/>
    </row>
    <row r="146" ht="29" hidden="1" customHeight="1" spans="1:24">
      <c r="A146" s="170">
        <f t="shared" si="2"/>
        <v>139</v>
      </c>
      <c r="B146" s="171" t="s">
        <v>603</v>
      </c>
      <c r="C146" s="172" t="s">
        <v>543</v>
      </c>
      <c r="D146" s="173" t="s">
        <v>544</v>
      </c>
      <c r="E146" s="174" t="s">
        <v>535</v>
      </c>
      <c r="F146" s="174" t="s">
        <v>1215</v>
      </c>
      <c r="G146" s="173" t="s">
        <v>1218</v>
      </c>
      <c r="H146" s="173" t="s">
        <v>539</v>
      </c>
      <c r="I146" s="183" t="s">
        <v>1213</v>
      </c>
      <c r="J146" s="184">
        <v>41263</v>
      </c>
      <c r="K146" s="184">
        <v>41263</v>
      </c>
      <c r="L146" s="185">
        <v>5825.79</v>
      </c>
      <c r="M146" s="186">
        <v>174.77</v>
      </c>
      <c r="N146" s="187"/>
      <c r="O146" s="185"/>
      <c r="P146" s="185"/>
      <c r="Q146" s="185"/>
      <c r="R146" s="194"/>
      <c r="S146" s="195"/>
      <c r="T146" s="152" t="s">
        <v>541</v>
      </c>
      <c r="U146" s="198"/>
      <c r="V146" s="199"/>
      <c r="W146" s="198"/>
      <c r="X146" s="199"/>
    </row>
    <row r="147" ht="29" hidden="1" customHeight="1" spans="1:24">
      <c r="A147" s="170">
        <f t="shared" si="2"/>
        <v>140</v>
      </c>
      <c r="B147" s="171" t="s">
        <v>604</v>
      </c>
      <c r="C147" s="172" t="s">
        <v>543</v>
      </c>
      <c r="D147" s="173" t="s">
        <v>544</v>
      </c>
      <c r="E147" s="174" t="s">
        <v>535</v>
      </c>
      <c r="F147" s="174" t="s">
        <v>1215</v>
      </c>
      <c r="G147" s="173" t="s">
        <v>1218</v>
      </c>
      <c r="H147" s="173" t="s">
        <v>539</v>
      </c>
      <c r="I147" s="183" t="s">
        <v>1213</v>
      </c>
      <c r="J147" s="184">
        <v>41263</v>
      </c>
      <c r="K147" s="184">
        <v>41263</v>
      </c>
      <c r="L147" s="185">
        <v>5825.79</v>
      </c>
      <c r="M147" s="186">
        <v>174.77</v>
      </c>
      <c r="N147" s="187"/>
      <c r="O147" s="185"/>
      <c r="P147" s="185"/>
      <c r="Q147" s="185"/>
      <c r="R147" s="194"/>
      <c r="S147" s="195"/>
      <c r="T147" s="152" t="s">
        <v>541</v>
      </c>
      <c r="U147" s="198"/>
      <c r="V147" s="199"/>
      <c r="W147" s="198"/>
      <c r="X147" s="199"/>
    </row>
    <row r="148" ht="29" hidden="1" customHeight="1" spans="1:24">
      <c r="A148" s="170">
        <f t="shared" si="2"/>
        <v>141</v>
      </c>
      <c r="B148" s="171" t="s">
        <v>605</v>
      </c>
      <c r="C148" s="172" t="s">
        <v>543</v>
      </c>
      <c r="D148" s="173" t="s">
        <v>544</v>
      </c>
      <c r="E148" s="174" t="s">
        <v>535</v>
      </c>
      <c r="F148" s="174" t="s">
        <v>1215</v>
      </c>
      <c r="G148" s="173" t="s">
        <v>1218</v>
      </c>
      <c r="H148" s="173" t="s">
        <v>539</v>
      </c>
      <c r="I148" s="183" t="s">
        <v>1213</v>
      </c>
      <c r="J148" s="184">
        <v>41263</v>
      </c>
      <c r="K148" s="184">
        <v>41263</v>
      </c>
      <c r="L148" s="185">
        <v>5825.79</v>
      </c>
      <c r="M148" s="186">
        <v>174.77</v>
      </c>
      <c r="N148" s="187"/>
      <c r="O148" s="185"/>
      <c r="P148" s="185"/>
      <c r="Q148" s="185"/>
      <c r="R148" s="194"/>
      <c r="S148" s="195"/>
      <c r="T148" s="152" t="s">
        <v>541</v>
      </c>
      <c r="U148" s="198"/>
      <c r="V148" s="199"/>
      <c r="W148" s="198"/>
      <c r="X148" s="199"/>
    </row>
    <row r="149" ht="29" hidden="1" customHeight="1" spans="1:24">
      <c r="A149" s="170">
        <f t="shared" si="2"/>
        <v>142</v>
      </c>
      <c r="B149" s="171" t="s">
        <v>606</v>
      </c>
      <c r="C149" s="172" t="s">
        <v>543</v>
      </c>
      <c r="D149" s="173" t="s">
        <v>544</v>
      </c>
      <c r="E149" s="174" t="s">
        <v>535</v>
      </c>
      <c r="F149" s="174" t="s">
        <v>1215</v>
      </c>
      <c r="G149" s="173" t="s">
        <v>1218</v>
      </c>
      <c r="H149" s="173" t="s">
        <v>539</v>
      </c>
      <c r="I149" s="183" t="s">
        <v>1213</v>
      </c>
      <c r="J149" s="184">
        <v>41263</v>
      </c>
      <c r="K149" s="184">
        <v>41263</v>
      </c>
      <c r="L149" s="185">
        <v>5825.79</v>
      </c>
      <c r="M149" s="186">
        <v>174.77</v>
      </c>
      <c r="N149" s="187"/>
      <c r="O149" s="185"/>
      <c r="P149" s="185"/>
      <c r="Q149" s="185"/>
      <c r="R149" s="194"/>
      <c r="S149" s="195"/>
      <c r="T149" s="152" t="s">
        <v>541</v>
      </c>
      <c r="U149" s="198"/>
      <c r="V149" s="199"/>
      <c r="W149" s="198"/>
      <c r="X149" s="199"/>
    </row>
    <row r="150" ht="29" hidden="1" customHeight="1" spans="1:24">
      <c r="A150" s="170">
        <f t="shared" si="2"/>
        <v>143</v>
      </c>
      <c r="B150" s="171" t="s">
        <v>607</v>
      </c>
      <c r="C150" s="172" t="s">
        <v>543</v>
      </c>
      <c r="D150" s="173" t="s">
        <v>544</v>
      </c>
      <c r="E150" s="174" t="s">
        <v>535</v>
      </c>
      <c r="F150" s="174" t="s">
        <v>1215</v>
      </c>
      <c r="G150" s="173" t="s">
        <v>1218</v>
      </c>
      <c r="H150" s="173" t="s">
        <v>539</v>
      </c>
      <c r="I150" s="183" t="s">
        <v>1213</v>
      </c>
      <c r="J150" s="184">
        <v>41263</v>
      </c>
      <c r="K150" s="184">
        <v>41263</v>
      </c>
      <c r="L150" s="185">
        <v>5572.22</v>
      </c>
      <c r="M150" s="186">
        <v>167.17</v>
      </c>
      <c r="N150" s="187"/>
      <c r="O150" s="185"/>
      <c r="P150" s="185"/>
      <c r="Q150" s="185"/>
      <c r="R150" s="194"/>
      <c r="S150" s="195"/>
      <c r="T150" s="152" t="s">
        <v>541</v>
      </c>
      <c r="U150" s="198"/>
      <c r="V150" s="199"/>
      <c r="W150" s="198"/>
      <c r="X150" s="199"/>
    </row>
    <row r="151" ht="29" hidden="1" customHeight="1" spans="1:24">
      <c r="A151" s="170">
        <f t="shared" si="2"/>
        <v>144</v>
      </c>
      <c r="B151" s="171" t="s">
        <v>608</v>
      </c>
      <c r="C151" s="172" t="s">
        <v>543</v>
      </c>
      <c r="D151" s="173" t="s">
        <v>544</v>
      </c>
      <c r="E151" s="174" t="s">
        <v>535</v>
      </c>
      <c r="F151" s="174" t="s">
        <v>1215</v>
      </c>
      <c r="G151" s="173" t="s">
        <v>1218</v>
      </c>
      <c r="H151" s="173" t="s">
        <v>539</v>
      </c>
      <c r="I151" s="183" t="s">
        <v>1213</v>
      </c>
      <c r="J151" s="184">
        <v>41263</v>
      </c>
      <c r="K151" s="184">
        <v>41263</v>
      </c>
      <c r="L151" s="185">
        <v>5825.79</v>
      </c>
      <c r="M151" s="186">
        <v>174.77</v>
      </c>
      <c r="N151" s="187"/>
      <c r="O151" s="185"/>
      <c r="P151" s="185"/>
      <c r="Q151" s="185"/>
      <c r="R151" s="194"/>
      <c r="S151" s="195"/>
      <c r="T151" s="152" t="s">
        <v>541</v>
      </c>
      <c r="U151" s="198"/>
      <c r="V151" s="199"/>
      <c r="W151" s="198"/>
      <c r="X151" s="199"/>
    </row>
    <row r="152" ht="29" hidden="1" customHeight="1" spans="1:24">
      <c r="A152" s="170">
        <f t="shared" si="2"/>
        <v>145</v>
      </c>
      <c r="B152" s="171" t="s">
        <v>609</v>
      </c>
      <c r="C152" s="172" t="s">
        <v>543</v>
      </c>
      <c r="D152" s="173" t="s">
        <v>544</v>
      </c>
      <c r="E152" s="174" t="s">
        <v>535</v>
      </c>
      <c r="F152" s="174" t="s">
        <v>1215</v>
      </c>
      <c r="G152" s="173" t="s">
        <v>1218</v>
      </c>
      <c r="H152" s="173" t="s">
        <v>539</v>
      </c>
      <c r="I152" s="183" t="s">
        <v>1213</v>
      </c>
      <c r="J152" s="184">
        <v>41263</v>
      </c>
      <c r="K152" s="184">
        <v>41263</v>
      </c>
      <c r="L152" s="185">
        <v>5825.79</v>
      </c>
      <c r="M152" s="186">
        <v>174.77</v>
      </c>
      <c r="N152" s="187"/>
      <c r="O152" s="185"/>
      <c r="P152" s="185"/>
      <c r="Q152" s="185"/>
      <c r="R152" s="194"/>
      <c r="S152" s="195"/>
      <c r="T152" s="152" t="s">
        <v>541</v>
      </c>
      <c r="U152" s="198"/>
      <c r="V152" s="199"/>
      <c r="W152" s="198"/>
      <c r="X152" s="199"/>
    </row>
    <row r="153" ht="29" hidden="1" customHeight="1" spans="1:24">
      <c r="A153" s="170">
        <f t="shared" si="2"/>
        <v>146</v>
      </c>
      <c r="B153" s="171" t="s">
        <v>610</v>
      </c>
      <c r="C153" s="172" t="s">
        <v>543</v>
      </c>
      <c r="D153" s="173" t="s">
        <v>544</v>
      </c>
      <c r="E153" s="174" t="s">
        <v>535</v>
      </c>
      <c r="F153" s="174" t="s">
        <v>1215</v>
      </c>
      <c r="G153" s="173" t="s">
        <v>1218</v>
      </c>
      <c r="H153" s="173" t="s">
        <v>539</v>
      </c>
      <c r="I153" s="183" t="s">
        <v>1213</v>
      </c>
      <c r="J153" s="184">
        <v>41263</v>
      </c>
      <c r="K153" s="184">
        <v>41263</v>
      </c>
      <c r="L153" s="185">
        <v>5825.79</v>
      </c>
      <c r="M153" s="186">
        <v>174.77</v>
      </c>
      <c r="N153" s="187"/>
      <c r="O153" s="185"/>
      <c r="P153" s="185"/>
      <c r="Q153" s="185"/>
      <c r="R153" s="194"/>
      <c r="S153" s="195"/>
      <c r="T153" s="152" t="s">
        <v>541</v>
      </c>
      <c r="U153" s="198"/>
      <c r="V153" s="199"/>
      <c r="W153" s="198"/>
      <c r="X153" s="199"/>
    </row>
    <row r="154" ht="29" hidden="1" customHeight="1" spans="1:24">
      <c r="A154" s="170">
        <f t="shared" si="2"/>
        <v>147</v>
      </c>
      <c r="B154" s="171" t="s">
        <v>611</v>
      </c>
      <c r="C154" s="172" t="s">
        <v>543</v>
      </c>
      <c r="D154" s="173" t="s">
        <v>544</v>
      </c>
      <c r="E154" s="174" t="s">
        <v>535</v>
      </c>
      <c r="F154" s="174" t="s">
        <v>1215</v>
      </c>
      <c r="G154" s="173" t="s">
        <v>1218</v>
      </c>
      <c r="H154" s="173" t="s">
        <v>539</v>
      </c>
      <c r="I154" s="183" t="s">
        <v>1213</v>
      </c>
      <c r="J154" s="184">
        <v>41263</v>
      </c>
      <c r="K154" s="184">
        <v>41263</v>
      </c>
      <c r="L154" s="185">
        <v>5572.22</v>
      </c>
      <c r="M154" s="186">
        <v>167.17</v>
      </c>
      <c r="N154" s="187"/>
      <c r="O154" s="185"/>
      <c r="P154" s="185"/>
      <c r="Q154" s="185"/>
      <c r="R154" s="194"/>
      <c r="S154" s="195"/>
      <c r="T154" s="152" t="s">
        <v>541</v>
      </c>
      <c r="U154" s="198"/>
      <c r="V154" s="199"/>
      <c r="W154" s="198"/>
      <c r="X154" s="199"/>
    </row>
    <row r="155" ht="29" hidden="1" customHeight="1" spans="1:24">
      <c r="A155" s="170">
        <f t="shared" si="2"/>
        <v>148</v>
      </c>
      <c r="B155" s="171" t="s">
        <v>612</v>
      </c>
      <c r="C155" s="172" t="s">
        <v>543</v>
      </c>
      <c r="D155" s="173" t="s">
        <v>544</v>
      </c>
      <c r="E155" s="174" t="s">
        <v>535</v>
      </c>
      <c r="F155" s="174" t="s">
        <v>1215</v>
      </c>
      <c r="G155" s="173" t="s">
        <v>1218</v>
      </c>
      <c r="H155" s="173" t="s">
        <v>539</v>
      </c>
      <c r="I155" s="183" t="s">
        <v>1213</v>
      </c>
      <c r="J155" s="184">
        <v>41263</v>
      </c>
      <c r="K155" s="184">
        <v>41263</v>
      </c>
      <c r="L155" s="185">
        <v>5572.22</v>
      </c>
      <c r="M155" s="186">
        <v>167.17</v>
      </c>
      <c r="N155" s="187"/>
      <c r="O155" s="185"/>
      <c r="P155" s="185"/>
      <c r="Q155" s="185"/>
      <c r="R155" s="194"/>
      <c r="S155" s="195"/>
      <c r="T155" s="152" t="s">
        <v>541</v>
      </c>
      <c r="U155" s="198"/>
      <c r="V155" s="199"/>
      <c r="W155" s="198"/>
      <c r="X155" s="199"/>
    </row>
    <row r="156" ht="29" hidden="1" customHeight="1" spans="1:24">
      <c r="A156" s="170">
        <f t="shared" si="2"/>
        <v>149</v>
      </c>
      <c r="B156" s="171" t="s">
        <v>613</v>
      </c>
      <c r="C156" s="172" t="s">
        <v>543</v>
      </c>
      <c r="D156" s="173" t="s">
        <v>544</v>
      </c>
      <c r="E156" s="174" t="s">
        <v>535</v>
      </c>
      <c r="F156" s="174" t="s">
        <v>1215</v>
      </c>
      <c r="G156" s="173" t="s">
        <v>1218</v>
      </c>
      <c r="H156" s="173" t="s">
        <v>539</v>
      </c>
      <c r="I156" s="183" t="s">
        <v>1213</v>
      </c>
      <c r="J156" s="184">
        <v>41263</v>
      </c>
      <c r="K156" s="184">
        <v>41263</v>
      </c>
      <c r="L156" s="185">
        <v>5572.22</v>
      </c>
      <c r="M156" s="186">
        <v>167.17</v>
      </c>
      <c r="N156" s="187"/>
      <c r="O156" s="185"/>
      <c r="P156" s="185"/>
      <c r="Q156" s="185"/>
      <c r="R156" s="194"/>
      <c r="S156" s="195"/>
      <c r="T156" s="152" t="s">
        <v>541</v>
      </c>
      <c r="U156" s="198"/>
      <c r="V156" s="199"/>
      <c r="W156" s="198"/>
      <c r="X156" s="199"/>
    </row>
    <row r="157" ht="29" hidden="1" customHeight="1" spans="1:24">
      <c r="A157" s="170">
        <f t="shared" si="2"/>
        <v>150</v>
      </c>
      <c r="B157" s="171" t="s">
        <v>614</v>
      </c>
      <c r="C157" s="172" t="s">
        <v>543</v>
      </c>
      <c r="D157" s="173" t="s">
        <v>544</v>
      </c>
      <c r="E157" s="174" t="s">
        <v>535</v>
      </c>
      <c r="F157" s="174" t="s">
        <v>1215</v>
      </c>
      <c r="G157" s="173" t="s">
        <v>1218</v>
      </c>
      <c r="H157" s="173" t="s">
        <v>539</v>
      </c>
      <c r="I157" s="183" t="s">
        <v>1213</v>
      </c>
      <c r="J157" s="184">
        <v>41263</v>
      </c>
      <c r="K157" s="184">
        <v>41263</v>
      </c>
      <c r="L157" s="185">
        <v>5572.22</v>
      </c>
      <c r="M157" s="186">
        <v>167.17</v>
      </c>
      <c r="N157" s="187"/>
      <c r="O157" s="185"/>
      <c r="P157" s="185"/>
      <c r="Q157" s="185"/>
      <c r="R157" s="194"/>
      <c r="S157" s="195"/>
      <c r="T157" s="152" t="s">
        <v>541</v>
      </c>
      <c r="U157" s="198"/>
      <c r="V157" s="199"/>
      <c r="W157" s="198"/>
      <c r="X157" s="199"/>
    </row>
    <row r="158" ht="29" hidden="1" customHeight="1" spans="1:24">
      <c r="A158" s="170">
        <f t="shared" si="2"/>
        <v>151</v>
      </c>
      <c r="B158" s="171" t="s">
        <v>615</v>
      </c>
      <c r="C158" s="172" t="s">
        <v>543</v>
      </c>
      <c r="D158" s="173" t="s">
        <v>544</v>
      </c>
      <c r="E158" s="174" t="s">
        <v>535</v>
      </c>
      <c r="F158" s="174" t="s">
        <v>1215</v>
      </c>
      <c r="G158" s="173" t="s">
        <v>1218</v>
      </c>
      <c r="H158" s="173" t="s">
        <v>539</v>
      </c>
      <c r="I158" s="183" t="s">
        <v>1213</v>
      </c>
      <c r="J158" s="184">
        <v>41263</v>
      </c>
      <c r="K158" s="184">
        <v>41263</v>
      </c>
      <c r="L158" s="185">
        <v>5572.22</v>
      </c>
      <c r="M158" s="186">
        <v>167.17</v>
      </c>
      <c r="N158" s="187"/>
      <c r="O158" s="185"/>
      <c r="P158" s="185"/>
      <c r="Q158" s="185"/>
      <c r="R158" s="194"/>
      <c r="S158" s="195"/>
      <c r="T158" s="152" t="s">
        <v>541</v>
      </c>
      <c r="U158" s="198"/>
      <c r="V158" s="199"/>
      <c r="W158" s="198"/>
      <c r="X158" s="199"/>
    </row>
    <row r="159" ht="29" hidden="1" customHeight="1" spans="1:24">
      <c r="A159" s="170">
        <f t="shared" si="2"/>
        <v>152</v>
      </c>
      <c r="B159" s="171" t="s">
        <v>616</v>
      </c>
      <c r="C159" s="172" t="s">
        <v>543</v>
      </c>
      <c r="D159" s="173" t="s">
        <v>544</v>
      </c>
      <c r="E159" s="174" t="s">
        <v>535</v>
      </c>
      <c r="F159" s="174" t="s">
        <v>1215</v>
      </c>
      <c r="G159" s="173" t="s">
        <v>1218</v>
      </c>
      <c r="H159" s="173" t="s">
        <v>539</v>
      </c>
      <c r="I159" s="183" t="s">
        <v>1213</v>
      </c>
      <c r="J159" s="184">
        <v>41263</v>
      </c>
      <c r="K159" s="184">
        <v>41263</v>
      </c>
      <c r="L159" s="185">
        <v>5572.22</v>
      </c>
      <c r="M159" s="186">
        <v>167.17</v>
      </c>
      <c r="N159" s="187"/>
      <c r="O159" s="185"/>
      <c r="P159" s="185"/>
      <c r="Q159" s="185"/>
      <c r="R159" s="194"/>
      <c r="S159" s="195"/>
      <c r="T159" s="152" t="s">
        <v>541</v>
      </c>
      <c r="U159" s="198"/>
      <c r="V159" s="199"/>
      <c r="W159" s="198"/>
      <c r="X159" s="199"/>
    </row>
    <row r="160" ht="29" hidden="1" customHeight="1" spans="1:24">
      <c r="A160" s="170">
        <f t="shared" si="2"/>
        <v>153</v>
      </c>
      <c r="B160" s="171" t="s">
        <v>617</v>
      </c>
      <c r="C160" s="172" t="s">
        <v>543</v>
      </c>
      <c r="D160" s="173" t="s">
        <v>544</v>
      </c>
      <c r="E160" s="174" t="s">
        <v>535</v>
      </c>
      <c r="F160" s="174" t="s">
        <v>1215</v>
      </c>
      <c r="G160" s="173" t="s">
        <v>1218</v>
      </c>
      <c r="H160" s="173" t="s">
        <v>539</v>
      </c>
      <c r="I160" s="183" t="s">
        <v>1213</v>
      </c>
      <c r="J160" s="184">
        <v>41263</v>
      </c>
      <c r="K160" s="184">
        <v>41263</v>
      </c>
      <c r="L160" s="185">
        <v>5572.22</v>
      </c>
      <c r="M160" s="186">
        <v>167.17</v>
      </c>
      <c r="N160" s="187"/>
      <c r="O160" s="185"/>
      <c r="P160" s="185"/>
      <c r="Q160" s="185"/>
      <c r="R160" s="194"/>
      <c r="S160" s="195"/>
      <c r="T160" s="152" t="s">
        <v>541</v>
      </c>
      <c r="U160" s="198"/>
      <c r="V160" s="199"/>
      <c r="W160" s="198"/>
      <c r="X160" s="199"/>
    </row>
    <row r="161" ht="29" hidden="1" customHeight="1" spans="1:24">
      <c r="A161" s="170">
        <f t="shared" si="2"/>
        <v>154</v>
      </c>
      <c r="B161" s="171" t="s">
        <v>618</v>
      </c>
      <c r="C161" s="172" t="s">
        <v>543</v>
      </c>
      <c r="D161" s="173" t="s">
        <v>544</v>
      </c>
      <c r="E161" s="174" t="s">
        <v>535</v>
      </c>
      <c r="F161" s="174" t="s">
        <v>1215</v>
      </c>
      <c r="G161" s="173" t="s">
        <v>1218</v>
      </c>
      <c r="H161" s="173" t="s">
        <v>539</v>
      </c>
      <c r="I161" s="183" t="s">
        <v>1213</v>
      </c>
      <c r="J161" s="184">
        <v>41263</v>
      </c>
      <c r="K161" s="184">
        <v>41263</v>
      </c>
      <c r="L161" s="185">
        <v>5837.34</v>
      </c>
      <c r="M161" s="186">
        <v>175.12</v>
      </c>
      <c r="N161" s="187"/>
      <c r="O161" s="185"/>
      <c r="P161" s="185"/>
      <c r="Q161" s="185"/>
      <c r="R161" s="194"/>
      <c r="S161" s="195"/>
      <c r="T161" s="152" t="s">
        <v>541</v>
      </c>
      <c r="U161" s="198"/>
      <c r="V161" s="199"/>
      <c r="W161" s="198"/>
      <c r="X161" s="199"/>
    </row>
    <row r="162" ht="29" hidden="1" customHeight="1" spans="1:24">
      <c r="A162" s="170">
        <f t="shared" si="2"/>
        <v>155</v>
      </c>
      <c r="B162" s="171" t="s">
        <v>619</v>
      </c>
      <c r="C162" s="172" t="s">
        <v>543</v>
      </c>
      <c r="D162" s="173" t="s">
        <v>544</v>
      </c>
      <c r="E162" s="174" t="s">
        <v>535</v>
      </c>
      <c r="F162" s="174" t="s">
        <v>1215</v>
      </c>
      <c r="G162" s="173" t="s">
        <v>1218</v>
      </c>
      <c r="H162" s="173" t="s">
        <v>539</v>
      </c>
      <c r="I162" s="183" t="s">
        <v>1213</v>
      </c>
      <c r="J162" s="184">
        <v>41263</v>
      </c>
      <c r="K162" s="184">
        <v>41263</v>
      </c>
      <c r="L162" s="185">
        <v>5825.79</v>
      </c>
      <c r="M162" s="186">
        <v>174.77</v>
      </c>
      <c r="N162" s="187"/>
      <c r="O162" s="185"/>
      <c r="P162" s="185"/>
      <c r="Q162" s="185"/>
      <c r="R162" s="194"/>
      <c r="S162" s="195"/>
      <c r="T162" s="152" t="s">
        <v>541</v>
      </c>
      <c r="U162" s="198"/>
      <c r="V162" s="199"/>
      <c r="W162" s="198"/>
      <c r="X162" s="199"/>
    </row>
    <row r="163" ht="29" hidden="1" customHeight="1" spans="1:24">
      <c r="A163" s="170">
        <f t="shared" si="2"/>
        <v>156</v>
      </c>
      <c r="B163" s="171" t="s">
        <v>620</v>
      </c>
      <c r="C163" s="172" t="s">
        <v>543</v>
      </c>
      <c r="D163" s="173" t="s">
        <v>544</v>
      </c>
      <c r="E163" s="174" t="s">
        <v>535</v>
      </c>
      <c r="F163" s="174" t="s">
        <v>1215</v>
      </c>
      <c r="G163" s="173" t="s">
        <v>1218</v>
      </c>
      <c r="H163" s="173" t="s">
        <v>539</v>
      </c>
      <c r="I163" s="183" t="s">
        <v>1213</v>
      </c>
      <c r="J163" s="184">
        <v>41263</v>
      </c>
      <c r="K163" s="184">
        <v>41263</v>
      </c>
      <c r="L163" s="185">
        <v>5825.79</v>
      </c>
      <c r="M163" s="186">
        <v>174.77</v>
      </c>
      <c r="N163" s="187"/>
      <c r="O163" s="185"/>
      <c r="P163" s="185"/>
      <c r="Q163" s="185"/>
      <c r="R163" s="194"/>
      <c r="S163" s="195"/>
      <c r="T163" s="152" t="s">
        <v>541</v>
      </c>
      <c r="U163" s="198"/>
      <c r="V163" s="199"/>
      <c r="W163" s="198"/>
      <c r="X163" s="199"/>
    </row>
    <row r="164" ht="29" hidden="1" customHeight="1" spans="1:24">
      <c r="A164" s="170">
        <f t="shared" si="2"/>
        <v>157</v>
      </c>
      <c r="B164" s="171" t="s">
        <v>621</v>
      </c>
      <c r="C164" s="172" t="s">
        <v>543</v>
      </c>
      <c r="D164" s="173" t="s">
        <v>544</v>
      </c>
      <c r="E164" s="174" t="s">
        <v>535</v>
      </c>
      <c r="F164" s="174" t="s">
        <v>1215</v>
      </c>
      <c r="G164" s="173" t="s">
        <v>1218</v>
      </c>
      <c r="H164" s="173" t="s">
        <v>539</v>
      </c>
      <c r="I164" s="183" t="s">
        <v>1213</v>
      </c>
      <c r="J164" s="184">
        <v>41263</v>
      </c>
      <c r="K164" s="184">
        <v>41263</v>
      </c>
      <c r="L164" s="185">
        <v>5825.79</v>
      </c>
      <c r="M164" s="186">
        <v>174.77</v>
      </c>
      <c r="N164" s="187"/>
      <c r="O164" s="185"/>
      <c r="P164" s="185"/>
      <c r="Q164" s="185"/>
      <c r="R164" s="194"/>
      <c r="S164" s="195"/>
      <c r="T164" s="152" t="s">
        <v>541</v>
      </c>
      <c r="U164" s="198"/>
      <c r="V164" s="199"/>
      <c r="W164" s="198"/>
      <c r="X164" s="199"/>
    </row>
    <row r="165" ht="29" hidden="1" customHeight="1" spans="1:24">
      <c r="A165" s="170">
        <f t="shared" si="2"/>
        <v>158</v>
      </c>
      <c r="B165" s="171" t="s">
        <v>622</v>
      </c>
      <c r="C165" s="172" t="s">
        <v>543</v>
      </c>
      <c r="D165" s="173" t="s">
        <v>544</v>
      </c>
      <c r="E165" s="174" t="s">
        <v>535</v>
      </c>
      <c r="F165" s="174" t="s">
        <v>1215</v>
      </c>
      <c r="G165" s="173" t="s">
        <v>1218</v>
      </c>
      <c r="H165" s="173" t="s">
        <v>539</v>
      </c>
      <c r="I165" s="183" t="s">
        <v>1213</v>
      </c>
      <c r="J165" s="184">
        <v>41263</v>
      </c>
      <c r="K165" s="184">
        <v>41263</v>
      </c>
      <c r="L165" s="185">
        <v>5572.22</v>
      </c>
      <c r="M165" s="186">
        <v>167.17</v>
      </c>
      <c r="N165" s="187"/>
      <c r="O165" s="185"/>
      <c r="P165" s="185"/>
      <c r="Q165" s="185"/>
      <c r="R165" s="194"/>
      <c r="S165" s="195"/>
      <c r="T165" s="152" t="s">
        <v>541</v>
      </c>
      <c r="U165" s="198"/>
      <c r="V165" s="199"/>
      <c r="W165" s="198"/>
      <c r="X165" s="199"/>
    </row>
    <row r="166" ht="29" hidden="1" customHeight="1" spans="1:24">
      <c r="A166" s="170">
        <f t="shared" si="2"/>
        <v>159</v>
      </c>
      <c r="B166" s="171" t="s">
        <v>623</v>
      </c>
      <c r="C166" s="172" t="s">
        <v>543</v>
      </c>
      <c r="D166" s="173" t="s">
        <v>544</v>
      </c>
      <c r="E166" s="174" t="s">
        <v>535</v>
      </c>
      <c r="F166" s="174" t="s">
        <v>1215</v>
      </c>
      <c r="G166" s="173" t="s">
        <v>1218</v>
      </c>
      <c r="H166" s="173" t="s">
        <v>539</v>
      </c>
      <c r="I166" s="183" t="s">
        <v>1213</v>
      </c>
      <c r="J166" s="184">
        <v>41263</v>
      </c>
      <c r="K166" s="184">
        <v>41263</v>
      </c>
      <c r="L166" s="185">
        <v>5572.22</v>
      </c>
      <c r="M166" s="186">
        <v>167.17</v>
      </c>
      <c r="N166" s="187"/>
      <c r="O166" s="185"/>
      <c r="P166" s="185"/>
      <c r="Q166" s="185"/>
      <c r="R166" s="194"/>
      <c r="S166" s="195"/>
      <c r="T166" s="152" t="s">
        <v>541</v>
      </c>
      <c r="U166" s="198"/>
      <c r="V166" s="199"/>
      <c r="W166" s="198"/>
      <c r="X166" s="199"/>
    </row>
    <row r="167" ht="29" hidden="1" customHeight="1" spans="1:24">
      <c r="A167" s="170">
        <f t="shared" si="2"/>
        <v>160</v>
      </c>
      <c r="B167" s="171" t="s">
        <v>624</v>
      </c>
      <c r="C167" s="172" t="s">
        <v>543</v>
      </c>
      <c r="D167" s="173" t="s">
        <v>544</v>
      </c>
      <c r="E167" s="174" t="s">
        <v>535</v>
      </c>
      <c r="F167" s="174" t="s">
        <v>1215</v>
      </c>
      <c r="G167" s="173" t="s">
        <v>1218</v>
      </c>
      <c r="H167" s="173" t="s">
        <v>539</v>
      </c>
      <c r="I167" s="183" t="s">
        <v>1213</v>
      </c>
      <c r="J167" s="184">
        <v>41263</v>
      </c>
      <c r="K167" s="184">
        <v>41263</v>
      </c>
      <c r="L167" s="185">
        <v>5572.22</v>
      </c>
      <c r="M167" s="186">
        <v>167.17</v>
      </c>
      <c r="N167" s="187"/>
      <c r="O167" s="185"/>
      <c r="P167" s="185"/>
      <c r="Q167" s="185"/>
      <c r="R167" s="194"/>
      <c r="S167" s="195"/>
      <c r="T167" s="152" t="s">
        <v>541</v>
      </c>
      <c r="U167" s="198"/>
      <c r="V167" s="199"/>
      <c r="W167" s="198"/>
      <c r="X167" s="199"/>
    </row>
    <row r="168" ht="29" hidden="1" customHeight="1" spans="1:24">
      <c r="A168" s="170">
        <f t="shared" si="2"/>
        <v>161</v>
      </c>
      <c r="B168" s="171" t="s">
        <v>625</v>
      </c>
      <c r="C168" s="172" t="s">
        <v>543</v>
      </c>
      <c r="D168" s="173" t="s">
        <v>544</v>
      </c>
      <c r="E168" s="174" t="s">
        <v>535</v>
      </c>
      <c r="F168" s="174" t="s">
        <v>1215</v>
      </c>
      <c r="G168" s="173" t="s">
        <v>1218</v>
      </c>
      <c r="H168" s="173" t="s">
        <v>539</v>
      </c>
      <c r="I168" s="183" t="s">
        <v>1213</v>
      </c>
      <c r="J168" s="184">
        <v>41263</v>
      </c>
      <c r="K168" s="184">
        <v>41263</v>
      </c>
      <c r="L168" s="185">
        <v>5572.22</v>
      </c>
      <c r="M168" s="186">
        <v>167.17</v>
      </c>
      <c r="N168" s="187"/>
      <c r="O168" s="185"/>
      <c r="P168" s="185"/>
      <c r="Q168" s="185"/>
      <c r="R168" s="194"/>
      <c r="S168" s="195"/>
      <c r="T168" s="152" t="s">
        <v>541</v>
      </c>
      <c r="U168" s="198"/>
      <c r="V168" s="199"/>
      <c r="W168" s="198"/>
      <c r="X168" s="199"/>
    </row>
    <row r="169" ht="29" hidden="1" customHeight="1" spans="1:24">
      <c r="A169" s="170">
        <f t="shared" si="2"/>
        <v>162</v>
      </c>
      <c r="B169" s="171" t="s">
        <v>626</v>
      </c>
      <c r="C169" s="172" t="s">
        <v>543</v>
      </c>
      <c r="D169" s="173" t="s">
        <v>544</v>
      </c>
      <c r="E169" s="174" t="s">
        <v>535</v>
      </c>
      <c r="F169" s="174" t="s">
        <v>1215</v>
      </c>
      <c r="G169" s="173" t="s">
        <v>1218</v>
      </c>
      <c r="H169" s="173" t="s">
        <v>539</v>
      </c>
      <c r="I169" s="183" t="s">
        <v>1213</v>
      </c>
      <c r="J169" s="184">
        <v>41263</v>
      </c>
      <c r="K169" s="184">
        <v>41263</v>
      </c>
      <c r="L169" s="185">
        <v>5825.79</v>
      </c>
      <c r="M169" s="186">
        <v>174.77</v>
      </c>
      <c r="N169" s="187"/>
      <c r="O169" s="185"/>
      <c r="P169" s="185"/>
      <c r="Q169" s="185"/>
      <c r="R169" s="194"/>
      <c r="S169" s="195"/>
      <c r="T169" s="152" t="s">
        <v>541</v>
      </c>
      <c r="U169" s="198"/>
      <c r="V169" s="199"/>
      <c r="W169" s="198"/>
      <c r="X169" s="199"/>
    </row>
    <row r="170" ht="29" hidden="1" customHeight="1" spans="1:24">
      <c r="A170" s="170">
        <f t="shared" si="2"/>
        <v>163</v>
      </c>
      <c r="B170" s="171" t="s">
        <v>627</v>
      </c>
      <c r="C170" s="172" t="s">
        <v>543</v>
      </c>
      <c r="D170" s="173" t="s">
        <v>544</v>
      </c>
      <c r="E170" s="174" t="s">
        <v>535</v>
      </c>
      <c r="F170" s="174" t="s">
        <v>1215</v>
      </c>
      <c r="G170" s="173" t="s">
        <v>1218</v>
      </c>
      <c r="H170" s="173" t="s">
        <v>539</v>
      </c>
      <c r="I170" s="183" t="s">
        <v>1213</v>
      </c>
      <c r="J170" s="184">
        <v>41263</v>
      </c>
      <c r="K170" s="184">
        <v>41263</v>
      </c>
      <c r="L170" s="185">
        <v>5825.79</v>
      </c>
      <c r="M170" s="186">
        <v>174.77</v>
      </c>
      <c r="N170" s="187"/>
      <c r="O170" s="185"/>
      <c r="P170" s="185"/>
      <c r="Q170" s="185"/>
      <c r="R170" s="194"/>
      <c r="S170" s="195"/>
      <c r="T170" s="152" t="s">
        <v>541</v>
      </c>
      <c r="U170" s="198"/>
      <c r="V170" s="199"/>
      <c r="W170" s="198"/>
      <c r="X170" s="199"/>
    </row>
    <row r="171" ht="29" hidden="1" customHeight="1" spans="1:24">
      <c r="A171" s="170">
        <f t="shared" si="2"/>
        <v>164</v>
      </c>
      <c r="B171" s="171" t="s">
        <v>628</v>
      </c>
      <c r="C171" s="172" t="s">
        <v>543</v>
      </c>
      <c r="D171" s="173" t="s">
        <v>544</v>
      </c>
      <c r="E171" s="174" t="s">
        <v>535</v>
      </c>
      <c r="F171" s="174" t="s">
        <v>1215</v>
      </c>
      <c r="G171" s="173" t="s">
        <v>1218</v>
      </c>
      <c r="H171" s="173" t="s">
        <v>539</v>
      </c>
      <c r="I171" s="183" t="s">
        <v>1213</v>
      </c>
      <c r="J171" s="184">
        <v>41263</v>
      </c>
      <c r="K171" s="184">
        <v>41263</v>
      </c>
      <c r="L171" s="185">
        <v>5572.22</v>
      </c>
      <c r="M171" s="186">
        <v>167.17</v>
      </c>
      <c r="N171" s="187"/>
      <c r="O171" s="185"/>
      <c r="P171" s="185"/>
      <c r="Q171" s="185"/>
      <c r="R171" s="194"/>
      <c r="S171" s="195"/>
      <c r="T171" s="152" t="s">
        <v>541</v>
      </c>
      <c r="U171" s="198"/>
      <c r="V171" s="199"/>
      <c r="W171" s="198"/>
      <c r="X171" s="199"/>
    </row>
    <row r="172" ht="29" hidden="1" customHeight="1" spans="1:24">
      <c r="A172" s="170">
        <f t="shared" si="2"/>
        <v>165</v>
      </c>
      <c r="B172" s="171" t="s">
        <v>629</v>
      </c>
      <c r="C172" s="172" t="s">
        <v>543</v>
      </c>
      <c r="D172" s="173" t="s">
        <v>544</v>
      </c>
      <c r="E172" s="174" t="s">
        <v>535</v>
      </c>
      <c r="F172" s="174" t="s">
        <v>1215</v>
      </c>
      <c r="G172" s="173" t="s">
        <v>1218</v>
      </c>
      <c r="H172" s="173" t="s">
        <v>539</v>
      </c>
      <c r="I172" s="183" t="s">
        <v>1213</v>
      </c>
      <c r="J172" s="184">
        <v>41263</v>
      </c>
      <c r="K172" s="184">
        <v>41263</v>
      </c>
      <c r="L172" s="185">
        <v>5572.22</v>
      </c>
      <c r="M172" s="186">
        <v>167.17</v>
      </c>
      <c r="N172" s="187"/>
      <c r="O172" s="185"/>
      <c r="P172" s="185"/>
      <c r="Q172" s="185"/>
      <c r="R172" s="194"/>
      <c r="S172" s="195"/>
      <c r="T172" s="152" t="s">
        <v>541</v>
      </c>
      <c r="U172" s="198"/>
      <c r="V172" s="199"/>
      <c r="W172" s="198"/>
      <c r="X172" s="199"/>
    </row>
    <row r="173" ht="29" hidden="1" customHeight="1" spans="1:24">
      <c r="A173" s="170">
        <f t="shared" si="2"/>
        <v>166</v>
      </c>
      <c r="B173" s="171" t="s">
        <v>630</v>
      </c>
      <c r="C173" s="172" t="s">
        <v>543</v>
      </c>
      <c r="D173" s="173" t="s">
        <v>544</v>
      </c>
      <c r="E173" s="174" t="s">
        <v>535</v>
      </c>
      <c r="F173" s="174" t="s">
        <v>1215</v>
      </c>
      <c r="G173" s="173" t="s">
        <v>1218</v>
      </c>
      <c r="H173" s="173" t="s">
        <v>539</v>
      </c>
      <c r="I173" s="183" t="s">
        <v>1213</v>
      </c>
      <c r="J173" s="184">
        <v>41263</v>
      </c>
      <c r="K173" s="184">
        <v>41263</v>
      </c>
      <c r="L173" s="185">
        <v>5825.79</v>
      </c>
      <c r="M173" s="186">
        <v>174.77</v>
      </c>
      <c r="N173" s="187"/>
      <c r="O173" s="185"/>
      <c r="P173" s="185"/>
      <c r="Q173" s="185"/>
      <c r="R173" s="194"/>
      <c r="S173" s="195"/>
      <c r="T173" s="152" t="s">
        <v>541</v>
      </c>
      <c r="U173" s="198"/>
      <c r="V173" s="199"/>
      <c r="W173" s="198"/>
      <c r="X173" s="199"/>
    </row>
    <row r="174" ht="29" hidden="1" customHeight="1" spans="1:24">
      <c r="A174" s="170">
        <f t="shared" si="2"/>
        <v>167</v>
      </c>
      <c r="B174" s="171" t="s">
        <v>631</v>
      </c>
      <c r="C174" s="172" t="s">
        <v>543</v>
      </c>
      <c r="D174" s="173" t="s">
        <v>544</v>
      </c>
      <c r="E174" s="174" t="s">
        <v>535</v>
      </c>
      <c r="F174" s="174" t="s">
        <v>1215</v>
      </c>
      <c r="G174" s="173" t="s">
        <v>1218</v>
      </c>
      <c r="H174" s="173" t="s">
        <v>539</v>
      </c>
      <c r="I174" s="183" t="s">
        <v>1213</v>
      </c>
      <c r="J174" s="184">
        <v>41263</v>
      </c>
      <c r="K174" s="184">
        <v>41263</v>
      </c>
      <c r="L174" s="185">
        <v>5572.22</v>
      </c>
      <c r="M174" s="186">
        <v>167.17</v>
      </c>
      <c r="N174" s="187"/>
      <c r="O174" s="185"/>
      <c r="P174" s="185"/>
      <c r="Q174" s="185"/>
      <c r="R174" s="194"/>
      <c r="S174" s="195"/>
      <c r="T174" s="152" t="s">
        <v>541</v>
      </c>
      <c r="U174" s="198"/>
      <c r="V174" s="199"/>
      <c r="W174" s="198"/>
      <c r="X174" s="199"/>
    </row>
    <row r="175" ht="29" hidden="1" customHeight="1" spans="1:24">
      <c r="A175" s="170">
        <f t="shared" si="2"/>
        <v>168</v>
      </c>
      <c r="B175" s="171" t="s">
        <v>632</v>
      </c>
      <c r="C175" s="172" t="s">
        <v>543</v>
      </c>
      <c r="D175" s="173" t="s">
        <v>544</v>
      </c>
      <c r="E175" s="174" t="s">
        <v>535</v>
      </c>
      <c r="F175" s="174" t="s">
        <v>1215</v>
      </c>
      <c r="G175" s="173" t="s">
        <v>1218</v>
      </c>
      <c r="H175" s="173" t="s">
        <v>539</v>
      </c>
      <c r="I175" s="183" t="s">
        <v>1213</v>
      </c>
      <c r="J175" s="184">
        <v>41263</v>
      </c>
      <c r="K175" s="184">
        <v>41263</v>
      </c>
      <c r="L175" s="185">
        <v>5572.22</v>
      </c>
      <c r="M175" s="186">
        <v>167.17</v>
      </c>
      <c r="N175" s="187"/>
      <c r="O175" s="185"/>
      <c r="P175" s="185"/>
      <c r="Q175" s="185"/>
      <c r="R175" s="194"/>
      <c r="S175" s="195"/>
      <c r="T175" s="152" t="s">
        <v>541</v>
      </c>
      <c r="U175" s="198"/>
      <c r="V175" s="199"/>
      <c r="W175" s="198"/>
      <c r="X175" s="199"/>
    </row>
    <row r="176" ht="29" hidden="1" customHeight="1" spans="1:24">
      <c r="A176" s="170">
        <f t="shared" si="2"/>
        <v>169</v>
      </c>
      <c r="B176" s="171" t="s">
        <v>633</v>
      </c>
      <c r="C176" s="172" t="s">
        <v>543</v>
      </c>
      <c r="D176" s="173" t="s">
        <v>544</v>
      </c>
      <c r="E176" s="174" t="s">
        <v>535</v>
      </c>
      <c r="F176" s="174" t="s">
        <v>1215</v>
      </c>
      <c r="G176" s="173" t="s">
        <v>1218</v>
      </c>
      <c r="H176" s="173" t="s">
        <v>539</v>
      </c>
      <c r="I176" s="183" t="s">
        <v>1213</v>
      </c>
      <c r="J176" s="184">
        <v>41263</v>
      </c>
      <c r="K176" s="184">
        <v>41263</v>
      </c>
      <c r="L176" s="185">
        <v>5837.34</v>
      </c>
      <c r="M176" s="186">
        <v>175.12</v>
      </c>
      <c r="N176" s="187"/>
      <c r="O176" s="185"/>
      <c r="P176" s="185"/>
      <c r="Q176" s="185"/>
      <c r="R176" s="194"/>
      <c r="S176" s="195"/>
      <c r="T176" s="152" t="s">
        <v>541</v>
      </c>
      <c r="U176" s="198"/>
      <c r="V176" s="199"/>
      <c r="W176" s="198"/>
      <c r="X176" s="199"/>
    </row>
    <row r="177" ht="29" hidden="1" customHeight="1" spans="1:24">
      <c r="A177" s="170">
        <f t="shared" si="2"/>
        <v>170</v>
      </c>
      <c r="B177" s="171" t="s">
        <v>634</v>
      </c>
      <c r="C177" s="172" t="s">
        <v>543</v>
      </c>
      <c r="D177" s="173" t="s">
        <v>544</v>
      </c>
      <c r="E177" s="174" t="s">
        <v>535</v>
      </c>
      <c r="F177" s="174" t="s">
        <v>1215</v>
      </c>
      <c r="G177" s="173" t="s">
        <v>1218</v>
      </c>
      <c r="H177" s="173" t="s">
        <v>539</v>
      </c>
      <c r="I177" s="183" t="s">
        <v>1213</v>
      </c>
      <c r="J177" s="184">
        <v>41263</v>
      </c>
      <c r="K177" s="184">
        <v>41263</v>
      </c>
      <c r="L177" s="185">
        <v>5572.22</v>
      </c>
      <c r="M177" s="186">
        <v>167.17</v>
      </c>
      <c r="N177" s="187"/>
      <c r="O177" s="185"/>
      <c r="P177" s="185"/>
      <c r="Q177" s="185"/>
      <c r="R177" s="194"/>
      <c r="S177" s="195"/>
      <c r="T177" s="152" t="s">
        <v>541</v>
      </c>
      <c r="U177" s="198"/>
      <c r="V177" s="199"/>
      <c r="W177" s="198"/>
      <c r="X177" s="199"/>
    </row>
    <row r="178" ht="29" hidden="1" customHeight="1" spans="1:24">
      <c r="A178" s="170">
        <f t="shared" si="2"/>
        <v>171</v>
      </c>
      <c r="B178" s="171" t="s">
        <v>635</v>
      </c>
      <c r="C178" s="172" t="s">
        <v>543</v>
      </c>
      <c r="D178" s="173" t="s">
        <v>544</v>
      </c>
      <c r="E178" s="174" t="s">
        <v>535</v>
      </c>
      <c r="F178" s="174" t="s">
        <v>1215</v>
      </c>
      <c r="G178" s="173" t="s">
        <v>1218</v>
      </c>
      <c r="H178" s="173" t="s">
        <v>539</v>
      </c>
      <c r="I178" s="183" t="s">
        <v>1213</v>
      </c>
      <c r="J178" s="184">
        <v>41263</v>
      </c>
      <c r="K178" s="184">
        <v>41263</v>
      </c>
      <c r="L178" s="185">
        <v>5837.34</v>
      </c>
      <c r="M178" s="186">
        <v>175.12</v>
      </c>
      <c r="N178" s="187"/>
      <c r="O178" s="185"/>
      <c r="P178" s="185"/>
      <c r="Q178" s="185"/>
      <c r="R178" s="194"/>
      <c r="S178" s="195"/>
      <c r="T178" s="152" t="s">
        <v>541</v>
      </c>
      <c r="U178" s="198"/>
      <c r="V178" s="199"/>
      <c r="W178" s="198"/>
      <c r="X178" s="199"/>
    </row>
    <row r="179" ht="29" hidden="1" customHeight="1" spans="1:24">
      <c r="A179" s="170">
        <f t="shared" si="2"/>
        <v>172</v>
      </c>
      <c r="B179" s="171" t="s">
        <v>636</v>
      </c>
      <c r="C179" s="172" t="s">
        <v>543</v>
      </c>
      <c r="D179" s="173" t="s">
        <v>544</v>
      </c>
      <c r="E179" s="174" t="s">
        <v>535</v>
      </c>
      <c r="F179" s="174" t="s">
        <v>1215</v>
      </c>
      <c r="G179" s="173" t="s">
        <v>1218</v>
      </c>
      <c r="H179" s="173" t="s">
        <v>539</v>
      </c>
      <c r="I179" s="183" t="s">
        <v>1213</v>
      </c>
      <c r="J179" s="184">
        <v>41263</v>
      </c>
      <c r="K179" s="184">
        <v>41263</v>
      </c>
      <c r="L179" s="185">
        <v>5837.34</v>
      </c>
      <c r="M179" s="186">
        <v>175.12</v>
      </c>
      <c r="N179" s="187"/>
      <c r="O179" s="185"/>
      <c r="P179" s="185"/>
      <c r="Q179" s="185"/>
      <c r="R179" s="194"/>
      <c r="S179" s="195"/>
      <c r="T179" s="152" t="s">
        <v>541</v>
      </c>
      <c r="U179" s="198"/>
      <c r="V179" s="199"/>
      <c r="W179" s="198"/>
      <c r="X179" s="199"/>
    </row>
    <row r="180" ht="29" hidden="1" customHeight="1" spans="1:24">
      <c r="A180" s="170">
        <f t="shared" si="2"/>
        <v>173</v>
      </c>
      <c r="B180" s="171" t="s">
        <v>637</v>
      </c>
      <c r="C180" s="172" t="s">
        <v>543</v>
      </c>
      <c r="D180" s="173" t="s">
        <v>544</v>
      </c>
      <c r="E180" s="174" t="s">
        <v>535</v>
      </c>
      <c r="F180" s="174" t="s">
        <v>1215</v>
      </c>
      <c r="G180" s="173" t="s">
        <v>1218</v>
      </c>
      <c r="H180" s="173" t="s">
        <v>539</v>
      </c>
      <c r="I180" s="183" t="s">
        <v>1213</v>
      </c>
      <c r="J180" s="184">
        <v>41263</v>
      </c>
      <c r="K180" s="184">
        <v>41263</v>
      </c>
      <c r="L180" s="185">
        <v>5837.34</v>
      </c>
      <c r="M180" s="186">
        <v>175.12</v>
      </c>
      <c r="N180" s="187"/>
      <c r="O180" s="185"/>
      <c r="P180" s="185"/>
      <c r="Q180" s="185"/>
      <c r="R180" s="194"/>
      <c r="S180" s="195"/>
      <c r="T180" s="152" t="s">
        <v>541</v>
      </c>
      <c r="U180" s="198"/>
      <c r="V180" s="199"/>
      <c r="W180" s="198"/>
      <c r="X180" s="199"/>
    </row>
    <row r="181" ht="29" hidden="1" customHeight="1" spans="1:24">
      <c r="A181" s="170">
        <f t="shared" si="2"/>
        <v>174</v>
      </c>
      <c r="B181" s="171" t="s">
        <v>638</v>
      </c>
      <c r="C181" s="172" t="s">
        <v>543</v>
      </c>
      <c r="D181" s="173" t="s">
        <v>544</v>
      </c>
      <c r="E181" s="174" t="s">
        <v>535</v>
      </c>
      <c r="F181" s="174" t="s">
        <v>1215</v>
      </c>
      <c r="G181" s="173" t="s">
        <v>1218</v>
      </c>
      <c r="H181" s="173" t="s">
        <v>539</v>
      </c>
      <c r="I181" s="183" t="s">
        <v>1213</v>
      </c>
      <c r="J181" s="184">
        <v>41263</v>
      </c>
      <c r="K181" s="184">
        <v>41263</v>
      </c>
      <c r="L181" s="185">
        <v>5837.34</v>
      </c>
      <c r="M181" s="186">
        <v>175.12</v>
      </c>
      <c r="N181" s="187"/>
      <c r="O181" s="185"/>
      <c r="P181" s="185"/>
      <c r="Q181" s="185"/>
      <c r="R181" s="194"/>
      <c r="S181" s="195"/>
      <c r="T181" s="152" t="s">
        <v>541</v>
      </c>
      <c r="U181" s="198"/>
      <c r="V181" s="199"/>
      <c r="W181" s="198"/>
      <c r="X181" s="199"/>
    </row>
    <row r="182" ht="29" hidden="1" customHeight="1" spans="1:24">
      <c r="A182" s="170">
        <f t="shared" si="2"/>
        <v>175</v>
      </c>
      <c r="B182" s="171" t="s">
        <v>639</v>
      </c>
      <c r="C182" s="172" t="s">
        <v>543</v>
      </c>
      <c r="D182" s="173" t="s">
        <v>544</v>
      </c>
      <c r="E182" s="174" t="s">
        <v>535</v>
      </c>
      <c r="F182" s="174" t="s">
        <v>1215</v>
      </c>
      <c r="G182" s="173" t="s">
        <v>1218</v>
      </c>
      <c r="H182" s="173" t="s">
        <v>539</v>
      </c>
      <c r="I182" s="183" t="s">
        <v>1213</v>
      </c>
      <c r="J182" s="184">
        <v>41263</v>
      </c>
      <c r="K182" s="184">
        <v>41263</v>
      </c>
      <c r="L182" s="185">
        <v>6244.13</v>
      </c>
      <c r="M182" s="186">
        <v>187.32</v>
      </c>
      <c r="N182" s="187"/>
      <c r="O182" s="185"/>
      <c r="P182" s="185"/>
      <c r="Q182" s="185"/>
      <c r="R182" s="194"/>
      <c r="S182" s="195"/>
      <c r="T182" s="152" t="s">
        <v>541</v>
      </c>
      <c r="U182" s="198"/>
      <c r="V182" s="199"/>
      <c r="W182" s="198"/>
      <c r="X182" s="199"/>
    </row>
    <row r="183" ht="29" hidden="1" customHeight="1" spans="1:24">
      <c r="A183" s="170">
        <f t="shared" si="2"/>
        <v>176</v>
      </c>
      <c r="B183" s="171" t="s">
        <v>640</v>
      </c>
      <c r="C183" s="172" t="s">
        <v>543</v>
      </c>
      <c r="D183" s="173" t="s">
        <v>544</v>
      </c>
      <c r="E183" s="174" t="s">
        <v>535</v>
      </c>
      <c r="F183" s="174" t="s">
        <v>1215</v>
      </c>
      <c r="G183" s="173" t="s">
        <v>1218</v>
      </c>
      <c r="H183" s="173" t="s">
        <v>539</v>
      </c>
      <c r="I183" s="183" t="s">
        <v>1213</v>
      </c>
      <c r="J183" s="184">
        <v>41263</v>
      </c>
      <c r="K183" s="184">
        <v>41263</v>
      </c>
      <c r="L183" s="185">
        <v>6244.13</v>
      </c>
      <c r="M183" s="186">
        <v>187.32</v>
      </c>
      <c r="N183" s="187"/>
      <c r="O183" s="185"/>
      <c r="P183" s="185"/>
      <c r="Q183" s="185"/>
      <c r="R183" s="194"/>
      <c r="S183" s="195"/>
      <c r="T183" s="152" t="s">
        <v>541</v>
      </c>
      <c r="U183" s="198"/>
      <c r="V183" s="199"/>
      <c r="W183" s="198"/>
      <c r="X183" s="199"/>
    </row>
    <row r="184" ht="29" hidden="1" customHeight="1" spans="1:24">
      <c r="A184" s="170">
        <f t="shared" si="2"/>
        <v>177</v>
      </c>
      <c r="B184" s="171" t="s">
        <v>641</v>
      </c>
      <c r="C184" s="172" t="s">
        <v>543</v>
      </c>
      <c r="D184" s="173" t="s">
        <v>544</v>
      </c>
      <c r="E184" s="174" t="s">
        <v>535</v>
      </c>
      <c r="F184" s="174" t="s">
        <v>1215</v>
      </c>
      <c r="G184" s="173" t="s">
        <v>1218</v>
      </c>
      <c r="H184" s="173" t="s">
        <v>539</v>
      </c>
      <c r="I184" s="183" t="s">
        <v>1213</v>
      </c>
      <c r="J184" s="184">
        <v>41263</v>
      </c>
      <c r="K184" s="184">
        <v>41263</v>
      </c>
      <c r="L184" s="185">
        <v>5846.26</v>
      </c>
      <c r="M184" s="186">
        <v>175.39</v>
      </c>
      <c r="N184" s="187"/>
      <c r="O184" s="185"/>
      <c r="P184" s="185"/>
      <c r="Q184" s="185"/>
      <c r="R184" s="194"/>
      <c r="S184" s="195"/>
      <c r="T184" s="152" t="s">
        <v>541</v>
      </c>
      <c r="U184" s="198"/>
      <c r="V184" s="199"/>
      <c r="W184" s="198"/>
      <c r="X184" s="199"/>
    </row>
    <row r="185" ht="29" hidden="1" customHeight="1" spans="1:24">
      <c r="A185" s="170">
        <f t="shared" si="2"/>
        <v>178</v>
      </c>
      <c r="B185" s="171" t="s">
        <v>642</v>
      </c>
      <c r="C185" s="172" t="s">
        <v>543</v>
      </c>
      <c r="D185" s="173" t="s">
        <v>544</v>
      </c>
      <c r="E185" s="174" t="s">
        <v>535</v>
      </c>
      <c r="F185" s="174" t="s">
        <v>1215</v>
      </c>
      <c r="G185" s="173" t="s">
        <v>1218</v>
      </c>
      <c r="H185" s="173" t="s">
        <v>539</v>
      </c>
      <c r="I185" s="183" t="s">
        <v>1213</v>
      </c>
      <c r="J185" s="184">
        <v>41263</v>
      </c>
      <c r="K185" s="184">
        <v>41263</v>
      </c>
      <c r="L185" s="185">
        <v>5846.26</v>
      </c>
      <c r="M185" s="186">
        <v>175.39</v>
      </c>
      <c r="N185" s="187"/>
      <c r="O185" s="185"/>
      <c r="P185" s="185"/>
      <c r="Q185" s="185"/>
      <c r="R185" s="194"/>
      <c r="S185" s="195"/>
      <c r="T185" s="152" t="s">
        <v>541</v>
      </c>
      <c r="U185" s="198"/>
      <c r="V185" s="199"/>
      <c r="W185" s="198"/>
      <c r="X185" s="199"/>
    </row>
    <row r="186" ht="29" hidden="1" customHeight="1" spans="1:24">
      <c r="A186" s="170">
        <f t="shared" si="2"/>
        <v>179</v>
      </c>
      <c r="B186" s="171" t="s">
        <v>643</v>
      </c>
      <c r="C186" s="172" t="s">
        <v>543</v>
      </c>
      <c r="D186" s="173" t="s">
        <v>544</v>
      </c>
      <c r="E186" s="174" t="s">
        <v>535</v>
      </c>
      <c r="F186" s="174" t="s">
        <v>1215</v>
      </c>
      <c r="G186" s="173" t="s">
        <v>1218</v>
      </c>
      <c r="H186" s="173" t="s">
        <v>539</v>
      </c>
      <c r="I186" s="183" t="s">
        <v>1213</v>
      </c>
      <c r="J186" s="184">
        <v>41263</v>
      </c>
      <c r="K186" s="184">
        <v>41263</v>
      </c>
      <c r="L186" s="185">
        <v>5950.47</v>
      </c>
      <c r="M186" s="186">
        <v>178.51</v>
      </c>
      <c r="N186" s="187"/>
      <c r="O186" s="185"/>
      <c r="P186" s="185"/>
      <c r="Q186" s="185"/>
      <c r="R186" s="194"/>
      <c r="S186" s="195"/>
      <c r="T186" s="152" t="s">
        <v>541</v>
      </c>
      <c r="U186" s="198"/>
      <c r="V186" s="199"/>
      <c r="W186" s="198"/>
      <c r="X186" s="199"/>
    </row>
    <row r="187" ht="29" hidden="1" customHeight="1" spans="1:24">
      <c r="A187" s="170">
        <f t="shared" si="2"/>
        <v>180</v>
      </c>
      <c r="B187" s="171" t="s">
        <v>644</v>
      </c>
      <c r="C187" s="172" t="s">
        <v>543</v>
      </c>
      <c r="D187" s="173" t="s">
        <v>544</v>
      </c>
      <c r="E187" s="174" t="s">
        <v>535</v>
      </c>
      <c r="F187" s="174" t="s">
        <v>1215</v>
      </c>
      <c r="G187" s="173" t="s">
        <v>1218</v>
      </c>
      <c r="H187" s="173" t="s">
        <v>539</v>
      </c>
      <c r="I187" s="183" t="s">
        <v>1213</v>
      </c>
      <c r="J187" s="184">
        <v>41263</v>
      </c>
      <c r="K187" s="184">
        <v>41263</v>
      </c>
      <c r="L187" s="185">
        <v>5950.47</v>
      </c>
      <c r="M187" s="186">
        <v>178.51</v>
      </c>
      <c r="N187" s="187"/>
      <c r="O187" s="185"/>
      <c r="P187" s="185"/>
      <c r="Q187" s="185"/>
      <c r="R187" s="194"/>
      <c r="S187" s="195"/>
      <c r="T187" s="152" t="s">
        <v>541</v>
      </c>
      <c r="U187" s="198"/>
      <c r="V187" s="199"/>
      <c r="W187" s="198"/>
      <c r="X187" s="199"/>
    </row>
    <row r="188" ht="29" hidden="1" customHeight="1" spans="1:24">
      <c r="A188" s="170">
        <f t="shared" si="2"/>
        <v>181</v>
      </c>
      <c r="B188" s="171" t="s">
        <v>645</v>
      </c>
      <c r="C188" s="172" t="s">
        <v>543</v>
      </c>
      <c r="D188" s="173" t="s">
        <v>544</v>
      </c>
      <c r="E188" s="174" t="s">
        <v>535</v>
      </c>
      <c r="F188" s="174" t="s">
        <v>1215</v>
      </c>
      <c r="G188" s="173" t="s">
        <v>1218</v>
      </c>
      <c r="H188" s="173" t="s">
        <v>539</v>
      </c>
      <c r="I188" s="183" t="s">
        <v>1213</v>
      </c>
      <c r="J188" s="184">
        <v>41263</v>
      </c>
      <c r="K188" s="184">
        <v>41263</v>
      </c>
      <c r="L188" s="185">
        <v>5950.47</v>
      </c>
      <c r="M188" s="186">
        <v>178.51</v>
      </c>
      <c r="N188" s="187"/>
      <c r="O188" s="185"/>
      <c r="P188" s="185"/>
      <c r="Q188" s="185"/>
      <c r="R188" s="194"/>
      <c r="S188" s="195"/>
      <c r="T188" s="152" t="s">
        <v>541</v>
      </c>
      <c r="U188" s="198"/>
      <c r="V188" s="199"/>
      <c r="W188" s="198"/>
      <c r="X188" s="199"/>
    </row>
    <row r="189" ht="29" hidden="1" customHeight="1" spans="1:24">
      <c r="A189" s="170">
        <f t="shared" si="2"/>
        <v>182</v>
      </c>
      <c r="B189" s="171" t="s">
        <v>646</v>
      </c>
      <c r="C189" s="172" t="s">
        <v>543</v>
      </c>
      <c r="D189" s="173" t="s">
        <v>544</v>
      </c>
      <c r="E189" s="174" t="s">
        <v>535</v>
      </c>
      <c r="F189" s="174" t="s">
        <v>1215</v>
      </c>
      <c r="G189" s="173" t="s">
        <v>1218</v>
      </c>
      <c r="H189" s="173" t="s">
        <v>539</v>
      </c>
      <c r="I189" s="183" t="s">
        <v>1213</v>
      </c>
      <c r="J189" s="184">
        <v>41263</v>
      </c>
      <c r="K189" s="184">
        <v>41263</v>
      </c>
      <c r="L189" s="185">
        <v>5950.47</v>
      </c>
      <c r="M189" s="186">
        <v>178.51</v>
      </c>
      <c r="N189" s="187"/>
      <c r="O189" s="185"/>
      <c r="P189" s="185"/>
      <c r="Q189" s="185"/>
      <c r="R189" s="194"/>
      <c r="S189" s="195"/>
      <c r="T189" s="152" t="s">
        <v>541</v>
      </c>
      <c r="U189" s="198"/>
      <c r="V189" s="199"/>
      <c r="W189" s="198"/>
      <c r="X189" s="199"/>
    </row>
    <row r="190" ht="29" hidden="1" customHeight="1" spans="1:24">
      <c r="A190" s="170">
        <f t="shared" si="2"/>
        <v>183</v>
      </c>
      <c r="B190" s="171" t="s">
        <v>647</v>
      </c>
      <c r="C190" s="172" t="s">
        <v>543</v>
      </c>
      <c r="D190" s="173" t="s">
        <v>544</v>
      </c>
      <c r="E190" s="174" t="s">
        <v>535</v>
      </c>
      <c r="F190" s="174" t="s">
        <v>1215</v>
      </c>
      <c r="G190" s="173" t="s">
        <v>1218</v>
      </c>
      <c r="H190" s="173" t="s">
        <v>539</v>
      </c>
      <c r="I190" s="183" t="s">
        <v>1213</v>
      </c>
      <c r="J190" s="184">
        <v>41253</v>
      </c>
      <c r="K190" s="184">
        <v>41253</v>
      </c>
      <c r="L190" s="185">
        <v>5735.9</v>
      </c>
      <c r="M190" s="186">
        <v>172.08</v>
      </c>
      <c r="N190" s="187"/>
      <c r="O190" s="185"/>
      <c r="P190" s="185"/>
      <c r="Q190" s="185"/>
      <c r="R190" s="194"/>
      <c r="S190" s="195"/>
      <c r="T190" s="152" t="s">
        <v>541</v>
      </c>
      <c r="U190" s="198"/>
      <c r="V190" s="199"/>
      <c r="W190" s="198"/>
      <c r="X190" s="199"/>
    </row>
    <row r="191" ht="29" hidden="1" customHeight="1" spans="1:24">
      <c r="A191" s="170">
        <f t="shared" si="2"/>
        <v>184</v>
      </c>
      <c r="B191" s="171" t="s">
        <v>648</v>
      </c>
      <c r="C191" s="172" t="s">
        <v>543</v>
      </c>
      <c r="D191" s="173" t="s">
        <v>544</v>
      </c>
      <c r="E191" s="174" t="s">
        <v>535</v>
      </c>
      <c r="F191" s="174" t="s">
        <v>1215</v>
      </c>
      <c r="G191" s="173" t="s">
        <v>1218</v>
      </c>
      <c r="H191" s="173" t="s">
        <v>539</v>
      </c>
      <c r="I191" s="183" t="s">
        <v>1213</v>
      </c>
      <c r="J191" s="184">
        <v>41263</v>
      </c>
      <c r="K191" s="184">
        <v>41263</v>
      </c>
      <c r="L191" s="185">
        <v>5950.47</v>
      </c>
      <c r="M191" s="186">
        <v>178.51</v>
      </c>
      <c r="N191" s="187"/>
      <c r="O191" s="185"/>
      <c r="P191" s="185"/>
      <c r="Q191" s="185"/>
      <c r="R191" s="194"/>
      <c r="S191" s="195"/>
      <c r="T191" s="152" t="s">
        <v>541</v>
      </c>
      <c r="U191" s="198"/>
      <c r="V191" s="199"/>
      <c r="W191" s="198"/>
      <c r="X191" s="199"/>
    </row>
    <row r="192" ht="29" hidden="1" customHeight="1" spans="1:24">
      <c r="A192" s="170">
        <f t="shared" si="2"/>
        <v>185</v>
      </c>
      <c r="B192" s="171" t="s">
        <v>649</v>
      </c>
      <c r="C192" s="172" t="s">
        <v>543</v>
      </c>
      <c r="D192" s="173" t="s">
        <v>544</v>
      </c>
      <c r="E192" s="174" t="s">
        <v>535</v>
      </c>
      <c r="F192" s="174" t="s">
        <v>1215</v>
      </c>
      <c r="G192" s="173" t="s">
        <v>1218</v>
      </c>
      <c r="H192" s="173" t="s">
        <v>539</v>
      </c>
      <c r="I192" s="183" t="s">
        <v>1213</v>
      </c>
      <c r="J192" s="184">
        <v>41253</v>
      </c>
      <c r="K192" s="184">
        <v>41253</v>
      </c>
      <c r="L192" s="185">
        <v>5735.9</v>
      </c>
      <c r="M192" s="186">
        <v>172.08</v>
      </c>
      <c r="N192" s="187"/>
      <c r="O192" s="185"/>
      <c r="P192" s="185"/>
      <c r="Q192" s="185"/>
      <c r="R192" s="194"/>
      <c r="S192" s="195"/>
      <c r="T192" s="152" t="s">
        <v>541</v>
      </c>
      <c r="U192" s="198"/>
      <c r="V192" s="199"/>
      <c r="W192" s="198"/>
      <c r="X192" s="199"/>
    </row>
    <row r="193" ht="29" hidden="1" customHeight="1" spans="1:24">
      <c r="A193" s="170">
        <f t="shared" si="2"/>
        <v>186</v>
      </c>
      <c r="B193" s="171" t="s">
        <v>650</v>
      </c>
      <c r="C193" s="172" t="s">
        <v>543</v>
      </c>
      <c r="D193" s="173" t="s">
        <v>544</v>
      </c>
      <c r="E193" s="174" t="s">
        <v>535</v>
      </c>
      <c r="F193" s="174" t="s">
        <v>1215</v>
      </c>
      <c r="G193" s="173" t="s">
        <v>1218</v>
      </c>
      <c r="H193" s="173" t="s">
        <v>539</v>
      </c>
      <c r="I193" s="183" t="s">
        <v>1213</v>
      </c>
      <c r="J193" s="184">
        <v>41253</v>
      </c>
      <c r="K193" s="184">
        <v>41253</v>
      </c>
      <c r="L193" s="185">
        <v>5735.9</v>
      </c>
      <c r="M193" s="186">
        <v>172.08</v>
      </c>
      <c r="N193" s="187"/>
      <c r="O193" s="185"/>
      <c r="P193" s="185"/>
      <c r="Q193" s="185"/>
      <c r="R193" s="194"/>
      <c r="S193" s="195"/>
      <c r="T193" s="152" t="s">
        <v>541</v>
      </c>
      <c r="U193" s="198"/>
      <c r="V193" s="199"/>
      <c r="W193" s="198"/>
      <c r="X193" s="199"/>
    </row>
    <row r="194" ht="29" hidden="1" customHeight="1" spans="1:24">
      <c r="A194" s="170">
        <f t="shared" si="2"/>
        <v>187</v>
      </c>
      <c r="B194" s="171" t="s">
        <v>651</v>
      </c>
      <c r="C194" s="172" t="s">
        <v>543</v>
      </c>
      <c r="D194" s="173" t="s">
        <v>544</v>
      </c>
      <c r="E194" s="174" t="s">
        <v>535</v>
      </c>
      <c r="F194" s="174" t="s">
        <v>1215</v>
      </c>
      <c r="G194" s="173" t="s">
        <v>1218</v>
      </c>
      <c r="H194" s="173" t="s">
        <v>539</v>
      </c>
      <c r="I194" s="183" t="s">
        <v>1213</v>
      </c>
      <c r="J194" s="184">
        <v>41263</v>
      </c>
      <c r="K194" s="184">
        <v>41263</v>
      </c>
      <c r="L194" s="185">
        <v>6244.13</v>
      </c>
      <c r="M194" s="186">
        <v>187.32</v>
      </c>
      <c r="N194" s="187"/>
      <c r="O194" s="185"/>
      <c r="P194" s="185"/>
      <c r="Q194" s="185"/>
      <c r="R194" s="194"/>
      <c r="S194" s="195"/>
      <c r="T194" s="152" t="s">
        <v>541</v>
      </c>
      <c r="U194" s="198"/>
      <c r="V194" s="199"/>
      <c r="W194" s="198"/>
      <c r="X194" s="199"/>
    </row>
    <row r="195" ht="29" hidden="1" customHeight="1" spans="1:24">
      <c r="A195" s="170">
        <f t="shared" si="2"/>
        <v>188</v>
      </c>
      <c r="B195" s="171" t="s">
        <v>652</v>
      </c>
      <c r="C195" s="172" t="s">
        <v>543</v>
      </c>
      <c r="D195" s="173" t="s">
        <v>544</v>
      </c>
      <c r="E195" s="174" t="s">
        <v>535</v>
      </c>
      <c r="F195" s="174" t="s">
        <v>1215</v>
      </c>
      <c r="G195" s="173" t="s">
        <v>1218</v>
      </c>
      <c r="H195" s="173" t="s">
        <v>539</v>
      </c>
      <c r="I195" s="183" t="s">
        <v>1213</v>
      </c>
      <c r="J195" s="184">
        <v>41263</v>
      </c>
      <c r="K195" s="184">
        <v>41263</v>
      </c>
      <c r="L195" s="185">
        <v>5846.26</v>
      </c>
      <c r="M195" s="186">
        <v>175.39</v>
      </c>
      <c r="N195" s="187"/>
      <c r="O195" s="185"/>
      <c r="P195" s="185"/>
      <c r="Q195" s="185"/>
      <c r="R195" s="194"/>
      <c r="S195" s="195"/>
      <c r="T195" s="152" t="s">
        <v>541</v>
      </c>
      <c r="U195" s="198"/>
      <c r="V195" s="199"/>
      <c r="W195" s="198"/>
      <c r="X195" s="199"/>
    </row>
    <row r="196" ht="29" hidden="1" customHeight="1" spans="1:24">
      <c r="A196" s="170">
        <f t="shared" si="2"/>
        <v>189</v>
      </c>
      <c r="B196" s="171" t="s">
        <v>653</v>
      </c>
      <c r="C196" s="172" t="s">
        <v>543</v>
      </c>
      <c r="D196" s="173" t="s">
        <v>544</v>
      </c>
      <c r="E196" s="174" t="s">
        <v>535</v>
      </c>
      <c r="F196" s="174" t="s">
        <v>1215</v>
      </c>
      <c r="G196" s="173" t="s">
        <v>1218</v>
      </c>
      <c r="H196" s="173" t="s">
        <v>539</v>
      </c>
      <c r="I196" s="183" t="s">
        <v>1213</v>
      </c>
      <c r="J196" s="184">
        <v>41263</v>
      </c>
      <c r="K196" s="184">
        <v>41263</v>
      </c>
      <c r="L196" s="185">
        <v>6244.13</v>
      </c>
      <c r="M196" s="186">
        <v>187.32</v>
      </c>
      <c r="N196" s="187"/>
      <c r="O196" s="185"/>
      <c r="P196" s="185"/>
      <c r="Q196" s="185"/>
      <c r="R196" s="194"/>
      <c r="S196" s="195"/>
      <c r="T196" s="152" t="s">
        <v>541</v>
      </c>
      <c r="U196" s="198"/>
      <c r="V196" s="199"/>
      <c r="W196" s="198"/>
      <c r="X196" s="199"/>
    </row>
    <row r="197" ht="29" hidden="1" customHeight="1" spans="1:24">
      <c r="A197" s="170">
        <f t="shared" si="2"/>
        <v>190</v>
      </c>
      <c r="B197" s="171" t="s">
        <v>654</v>
      </c>
      <c r="C197" s="172" t="s">
        <v>543</v>
      </c>
      <c r="D197" s="173" t="s">
        <v>544</v>
      </c>
      <c r="E197" s="174" t="s">
        <v>535</v>
      </c>
      <c r="F197" s="174" t="s">
        <v>1215</v>
      </c>
      <c r="G197" s="173" t="s">
        <v>1218</v>
      </c>
      <c r="H197" s="173" t="s">
        <v>539</v>
      </c>
      <c r="I197" s="183" t="s">
        <v>1213</v>
      </c>
      <c r="J197" s="184">
        <v>41263</v>
      </c>
      <c r="K197" s="184">
        <v>41263</v>
      </c>
      <c r="L197" s="185">
        <v>5846.26</v>
      </c>
      <c r="M197" s="186">
        <v>175.39</v>
      </c>
      <c r="N197" s="187"/>
      <c r="O197" s="185"/>
      <c r="P197" s="185"/>
      <c r="Q197" s="185"/>
      <c r="R197" s="194"/>
      <c r="S197" s="195"/>
      <c r="T197" s="152" t="s">
        <v>541</v>
      </c>
      <c r="U197" s="198"/>
      <c r="V197" s="199"/>
      <c r="W197" s="198"/>
      <c r="X197" s="199"/>
    </row>
    <row r="198" ht="29" hidden="1" customHeight="1" spans="1:24">
      <c r="A198" s="170">
        <f t="shared" si="2"/>
        <v>191</v>
      </c>
      <c r="B198" s="171" t="s">
        <v>655</v>
      </c>
      <c r="C198" s="172" t="s">
        <v>543</v>
      </c>
      <c r="D198" s="173" t="s">
        <v>544</v>
      </c>
      <c r="E198" s="174" t="s">
        <v>535</v>
      </c>
      <c r="F198" s="174" t="s">
        <v>1215</v>
      </c>
      <c r="G198" s="173" t="s">
        <v>1218</v>
      </c>
      <c r="H198" s="173" t="s">
        <v>539</v>
      </c>
      <c r="I198" s="183" t="s">
        <v>1213</v>
      </c>
      <c r="J198" s="184">
        <v>41263</v>
      </c>
      <c r="K198" s="184">
        <v>41263</v>
      </c>
      <c r="L198" s="185">
        <v>6244.13</v>
      </c>
      <c r="M198" s="186">
        <v>187.32</v>
      </c>
      <c r="N198" s="187"/>
      <c r="O198" s="185"/>
      <c r="P198" s="185"/>
      <c r="Q198" s="185"/>
      <c r="R198" s="194"/>
      <c r="S198" s="195"/>
      <c r="T198" s="152" t="s">
        <v>541</v>
      </c>
      <c r="U198" s="198"/>
      <c r="V198" s="199"/>
      <c r="W198" s="198"/>
      <c r="X198" s="199"/>
    </row>
    <row r="199" ht="29" hidden="1" customHeight="1" spans="1:24">
      <c r="A199" s="170">
        <f t="shared" si="2"/>
        <v>192</v>
      </c>
      <c r="B199" s="171" t="s">
        <v>656</v>
      </c>
      <c r="C199" s="172" t="s">
        <v>543</v>
      </c>
      <c r="D199" s="173" t="s">
        <v>544</v>
      </c>
      <c r="E199" s="174" t="s">
        <v>535</v>
      </c>
      <c r="F199" s="174" t="s">
        <v>1215</v>
      </c>
      <c r="G199" s="173" t="s">
        <v>1218</v>
      </c>
      <c r="H199" s="173" t="s">
        <v>539</v>
      </c>
      <c r="I199" s="183" t="s">
        <v>1213</v>
      </c>
      <c r="J199" s="184">
        <v>41263</v>
      </c>
      <c r="K199" s="184">
        <v>41263</v>
      </c>
      <c r="L199" s="185">
        <v>6244.13</v>
      </c>
      <c r="M199" s="186">
        <v>187.32</v>
      </c>
      <c r="N199" s="187"/>
      <c r="O199" s="185"/>
      <c r="P199" s="185"/>
      <c r="Q199" s="185"/>
      <c r="R199" s="194"/>
      <c r="S199" s="195"/>
      <c r="T199" s="152" t="s">
        <v>541</v>
      </c>
      <c r="U199" s="198"/>
      <c r="V199" s="199"/>
      <c r="W199" s="198"/>
      <c r="X199" s="199"/>
    </row>
    <row r="200" ht="29" hidden="1" customHeight="1" spans="1:24">
      <c r="A200" s="170">
        <f t="shared" si="2"/>
        <v>193</v>
      </c>
      <c r="B200" s="171" t="s">
        <v>657</v>
      </c>
      <c r="C200" s="172" t="s">
        <v>543</v>
      </c>
      <c r="D200" s="173" t="s">
        <v>544</v>
      </c>
      <c r="E200" s="174" t="s">
        <v>535</v>
      </c>
      <c r="F200" s="174" t="s">
        <v>1215</v>
      </c>
      <c r="G200" s="173" t="s">
        <v>1218</v>
      </c>
      <c r="H200" s="173" t="s">
        <v>539</v>
      </c>
      <c r="I200" s="183" t="s">
        <v>1213</v>
      </c>
      <c r="J200" s="184">
        <v>41263</v>
      </c>
      <c r="K200" s="184">
        <v>41263</v>
      </c>
      <c r="L200" s="185">
        <v>5846.26</v>
      </c>
      <c r="M200" s="186">
        <v>175.39</v>
      </c>
      <c r="N200" s="187"/>
      <c r="O200" s="185"/>
      <c r="P200" s="185"/>
      <c r="Q200" s="185"/>
      <c r="R200" s="194"/>
      <c r="S200" s="195"/>
      <c r="T200" s="152" t="s">
        <v>541</v>
      </c>
      <c r="U200" s="198"/>
      <c r="V200" s="199"/>
      <c r="W200" s="198"/>
      <c r="X200" s="199"/>
    </row>
    <row r="201" ht="29" hidden="1" customHeight="1" spans="1:24">
      <c r="A201" s="170">
        <f t="shared" ref="A201:A264" si="3">A200+1</f>
        <v>194</v>
      </c>
      <c r="B201" s="171" t="s">
        <v>658</v>
      </c>
      <c r="C201" s="172" t="s">
        <v>543</v>
      </c>
      <c r="D201" s="173" t="s">
        <v>544</v>
      </c>
      <c r="E201" s="174" t="s">
        <v>535</v>
      </c>
      <c r="F201" s="174" t="s">
        <v>1215</v>
      </c>
      <c r="G201" s="173" t="s">
        <v>1218</v>
      </c>
      <c r="H201" s="173" t="s">
        <v>539</v>
      </c>
      <c r="I201" s="183" t="s">
        <v>1213</v>
      </c>
      <c r="J201" s="184">
        <v>41263</v>
      </c>
      <c r="K201" s="184">
        <v>41263</v>
      </c>
      <c r="L201" s="185">
        <v>5846.26</v>
      </c>
      <c r="M201" s="186">
        <v>175.39</v>
      </c>
      <c r="N201" s="187"/>
      <c r="O201" s="185"/>
      <c r="P201" s="185"/>
      <c r="Q201" s="185"/>
      <c r="R201" s="194"/>
      <c r="S201" s="195"/>
      <c r="T201" s="152" t="s">
        <v>541</v>
      </c>
      <c r="U201" s="198"/>
      <c r="V201" s="199"/>
      <c r="W201" s="198"/>
      <c r="X201" s="199"/>
    </row>
    <row r="202" ht="29" hidden="1" customHeight="1" spans="1:24">
      <c r="A202" s="170">
        <f t="shared" si="3"/>
        <v>195</v>
      </c>
      <c r="B202" s="171" t="s">
        <v>659</v>
      </c>
      <c r="C202" s="172" t="s">
        <v>543</v>
      </c>
      <c r="D202" s="173" t="s">
        <v>544</v>
      </c>
      <c r="E202" s="174" t="s">
        <v>535</v>
      </c>
      <c r="F202" s="174" t="s">
        <v>1215</v>
      </c>
      <c r="G202" s="173" t="s">
        <v>1218</v>
      </c>
      <c r="H202" s="173" t="s">
        <v>539</v>
      </c>
      <c r="I202" s="183" t="s">
        <v>1213</v>
      </c>
      <c r="J202" s="184">
        <v>41263</v>
      </c>
      <c r="K202" s="184">
        <v>41263</v>
      </c>
      <c r="L202" s="185">
        <v>5846.26</v>
      </c>
      <c r="M202" s="186">
        <v>175.39</v>
      </c>
      <c r="N202" s="187"/>
      <c r="O202" s="185"/>
      <c r="P202" s="185"/>
      <c r="Q202" s="185"/>
      <c r="R202" s="194"/>
      <c r="S202" s="195"/>
      <c r="T202" s="152" t="s">
        <v>541</v>
      </c>
      <c r="U202" s="198"/>
      <c r="V202" s="199"/>
      <c r="W202" s="198"/>
      <c r="X202" s="199"/>
    </row>
    <row r="203" ht="29" hidden="1" customHeight="1" spans="1:24">
      <c r="A203" s="170">
        <f t="shared" si="3"/>
        <v>196</v>
      </c>
      <c r="B203" s="171" t="s">
        <v>660</v>
      </c>
      <c r="C203" s="172" t="s">
        <v>543</v>
      </c>
      <c r="D203" s="173" t="s">
        <v>544</v>
      </c>
      <c r="E203" s="174" t="s">
        <v>535</v>
      </c>
      <c r="F203" s="174" t="s">
        <v>1215</v>
      </c>
      <c r="G203" s="173" t="s">
        <v>1218</v>
      </c>
      <c r="H203" s="173" t="s">
        <v>539</v>
      </c>
      <c r="I203" s="183" t="s">
        <v>1213</v>
      </c>
      <c r="J203" s="184">
        <v>41263</v>
      </c>
      <c r="K203" s="184">
        <v>41263</v>
      </c>
      <c r="L203" s="185">
        <v>5846.26</v>
      </c>
      <c r="M203" s="186">
        <v>175.39</v>
      </c>
      <c r="N203" s="187"/>
      <c r="O203" s="185"/>
      <c r="P203" s="185"/>
      <c r="Q203" s="185"/>
      <c r="R203" s="194"/>
      <c r="S203" s="195"/>
      <c r="T203" s="152" t="s">
        <v>541</v>
      </c>
      <c r="U203" s="198"/>
      <c r="V203" s="199"/>
      <c r="W203" s="198"/>
      <c r="X203" s="199"/>
    </row>
    <row r="204" ht="29" hidden="1" customHeight="1" spans="1:24">
      <c r="A204" s="170">
        <f t="shared" si="3"/>
        <v>197</v>
      </c>
      <c r="B204" s="171" t="s">
        <v>661</v>
      </c>
      <c r="C204" s="172" t="s">
        <v>543</v>
      </c>
      <c r="D204" s="173" t="s">
        <v>544</v>
      </c>
      <c r="E204" s="174" t="s">
        <v>535</v>
      </c>
      <c r="F204" s="174" t="s">
        <v>1215</v>
      </c>
      <c r="G204" s="173" t="s">
        <v>1218</v>
      </c>
      <c r="H204" s="173" t="s">
        <v>539</v>
      </c>
      <c r="I204" s="183" t="s">
        <v>1213</v>
      </c>
      <c r="J204" s="184">
        <v>41263</v>
      </c>
      <c r="K204" s="184">
        <v>41263</v>
      </c>
      <c r="L204" s="185">
        <v>6244.13</v>
      </c>
      <c r="M204" s="186">
        <v>187.32</v>
      </c>
      <c r="N204" s="187"/>
      <c r="O204" s="185"/>
      <c r="P204" s="185"/>
      <c r="Q204" s="185"/>
      <c r="R204" s="194"/>
      <c r="S204" s="195"/>
      <c r="T204" s="152" t="s">
        <v>541</v>
      </c>
      <c r="U204" s="198"/>
      <c r="V204" s="199"/>
      <c r="W204" s="198"/>
      <c r="X204" s="199"/>
    </row>
    <row r="205" ht="29" hidden="1" customHeight="1" spans="1:24">
      <c r="A205" s="170">
        <f t="shared" si="3"/>
        <v>198</v>
      </c>
      <c r="B205" s="171" t="s">
        <v>662</v>
      </c>
      <c r="C205" s="172" t="s">
        <v>543</v>
      </c>
      <c r="D205" s="173" t="s">
        <v>544</v>
      </c>
      <c r="E205" s="174" t="s">
        <v>535</v>
      </c>
      <c r="F205" s="174" t="s">
        <v>1215</v>
      </c>
      <c r="G205" s="173" t="s">
        <v>1218</v>
      </c>
      <c r="H205" s="173" t="s">
        <v>539</v>
      </c>
      <c r="I205" s="183" t="s">
        <v>1213</v>
      </c>
      <c r="J205" s="184">
        <v>41263</v>
      </c>
      <c r="K205" s="184">
        <v>41263</v>
      </c>
      <c r="L205" s="185">
        <v>5950.47</v>
      </c>
      <c r="M205" s="186">
        <v>178.51</v>
      </c>
      <c r="N205" s="187"/>
      <c r="O205" s="185"/>
      <c r="P205" s="185"/>
      <c r="Q205" s="185"/>
      <c r="R205" s="194"/>
      <c r="S205" s="195"/>
      <c r="T205" s="152" t="s">
        <v>541</v>
      </c>
      <c r="U205" s="198"/>
      <c r="V205" s="199"/>
      <c r="W205" s="198"/>
      <c r="X205" s="199"/>
    </row>
    <row r="206" ht="29" hidden="1" customHeight="1" spans="1:24">
      <c r="A206" s="170">
        <f t="shared" si="3"/>
        <v>199</v>
      </c>
      <c r="B206" s="171" t="s">
        <v>663</v>
      </c>
      <c r="C206" s="172" t="s">
        <v>543</v>
      </c>
      <c r="D206" s="173" t="s">
        <v>544</v>
      </c>
      <c r="E206" s="174" t="s">
        <v>535</v>
      </c>
      <c r="F206" s="174" t="s">
        <v>1215</v>
      </c>
      <c r="G206" s="173" t="s">
        <v>1218</v>
      </c>
      <c r="H206" s="173" t="s">
        <v>539</v>
      </c>
      <c r="I206" s="183" t="s">
        <v>1213</v>
      </c>
      <c r="J206" s="184">
        <v>41263</v>
      </c>
      <c r="K206" s="184">
        <v>41263</v>
      </c>
      <c r="L206" s="185">
        <v>6244.13</v>
      </c>
      <c r="M206" s="186">
        <v>187.32</v>
      </c>
      <c r="N206" s="187"/>
      <c r="O206" s="185"/>
      <c r="P206" s="185"/>
      <c r="Q206" s="185"/>
      <c r="R206" s="194"/>
      <c r="S206" s="195"/>
      <c r="T206" s="152" t="s">
        <v>541</v>
      </c>
      <c r="U206" s="198"/>
      <c r="V206" s="199"/>
      <c r="W206" s="198"/>
      <c r="X206" s="199"/>
    </row>
    <row r="207" ht="29" hidden="1" customHeight="1" spans="1:24">
      <c r="A207" s="170">
        <f t="shared" si="3"/>
        <v>200</v>
      </c>
      <c r="B207" s="171" t="s">
        <v>664</v>
      </c>
      <c r="C207" s="172" t="s">
        <v>543</v>
      </c>
      <c r="D207" s="173" t="s">
        <v>544</v>
      </c>
      <c r="E207" s="174" t="s">
        <v>535</v>
      </c>
      <c r="F207" s="174" t="s">
        <v>1215</v>
      </c>
      <c r="G207" s="173" t="s">
        <v>1218</v>
      </c>
      <c r="H207" s="173" t="s">
        <v>539</v>
      </c>
      <c r="I207" s="183" t="s">
        <v>1213</v>
      </c>
      <c r="J207" s="184">
        <v>41263</v>
      </c>
      <c r="K207" s="184">
        <v>41263</v>
      </c>
      <c r="L207" s="185">
        <v>6244.13</v>
      </c>
      <c r="M207" s="186">
        <v>187.32</v>
      </c>
      <c r="N207" s="187"/>
      <c r="O207" s="185"/>
      <c r="P207" s="185"/>
      <c r="Q207" s="185"/>
      <c r="R207" s="194"/>
      <c r="S207" s="195"/>
      <c r="T207" s="152" t="s">
        <v>541</v>
      </c>
      <c r="U207" s="198"/>
      <c r="V207" s="199"/>
      <c r="W207" s="198"/>
      <c r="X207" s="199"/>
    </row>
    <row r="208" ht="29" hidden="1" customHeight="1" spans="1:24">
      <c r="A208" s="170">
        <f t="shared" si="3"/>
        <v>201</v>
      </c>
      <c r="B208" s="171" t="s">
        <v>665</v>
      </c>
      <c r="C208" s="172" t="s">
        <v>543</v>
      </c>
      <c r="D208" s="173" t="s">
        <v>544</v>
      </c>
      <c r="E208" s="174" t="s">
        <v>535</v>
      </c>
      <c r="F208" s="174" t="s">
        <v>1215</v>
      </c>
      <c r="G208" s="173" t="s">
        <v>1218</v>
      </c>
      <c r="H208" s="173" t="s">
        <v>539</v>
      </c>
      <c r="I208" s="183" t="s">
        <v>1213</v>
      </c>
      <c r="J208" s="184">
        <v>41263</v>
      </c>
      <c r="K208" s="184">
        <v>41263</v>
      </c>
      <c r="L208" s="185">
        <v>5846.26</v>
      </c>
      <c r="M208" s="186">
        <v>175.39</v>
      </c>
      <c r="N208" s="187"/>
      <c r="O208" s="185"/>
      <c r="P208" s="185"/>
      <c r="Q208" s="185"/>
      <c r="R208" s="194"/>
      <c r="S208" s="195"/>
      <c r="T208" s="152" t="s">
        <v>541</v>
      </c>
      <c r="U208" s="198"/>
      <c r="V208" s="199"/>
      <c r="W208" s="198"/>
      <c r="X208" s="199"/>
    </row>
    <row r="209" ht="29" hidden="1" customHeight="1" spans="1:24">
      <c r="A209" s="170">
        <f t="shared" si="3"/>
        <v>202</v>
      </c>
      <c r="B209" s="171" t="s">
        <v>666</v>
      </c>
      <c r="C209" s="172" t="s">
        <v>543</v>
      </c>
      <c r="D209" s="173" t="s">
        <v>544</v>
      </c>
      <c r="E209" s="174" t="s">
        <v>535</v>
      </c>
      <c r="F209" s="174" t="s">
        <v>1215</v>
      </c>
      <c r="G209" s="173" t="s">
        <v>1218</v>
      </c>
      <c r="H209" s="173" t="s">
        <v>539</v>
      </c>
      <c r="I209" s="183" t="s">
        <v>1213</v>
      </c>
      <c r="J209" s="184">
        <v>41263</v>
      </c>
      <c r="K209" s="184">
        <v>41263</v>
      </c>
      <c r="L209" s="185">
        <v>5950.47</v>
      </c>
      <c r="M209" s="186">
        <v>178.51</v>
      </c>
      <c r="N209" s="187"/>
      <c r="O209" s="185"/>
      <c r="P209" s="185"/>
      <c r="Q209" s="185"/>
      <c r="R209" s="194"/>
      <c r="S209" s="195"/>
      <c r="T209" s="152" t="s">
        <v>541</v>
      </c>
      <c r="U209" s="198"/>
      <c r="V209" s="199"/>
      <c r="W209" s="198"/>
      <c r="X209" s="199"/>
    </row>
    <row r="210" ht="29" hidden="1" customHeight="1" spans="1:24">
      <c r="A210" s="170">
        <f t="shared" si="3"/>
        <v>203</v>
      </c>
      <c r="B210" s="171" t="s">
        <v>667</v>
      </c>
      <c r="C210" s="172" t="s">
        <v>543</v>
      </c>
      <c r="D210" s="173" t="s">
        <v>544</v>
      </c>
      <c r="E210" s="174" t="s">
        <v>535</v>
      </c>
      <c r="F210" s="174" t="s">
        <v>1215</v>
      </c>
      <c r="G210" s="173" t="s">
        <v>1218</v>
      </c>
      <c r="H210" s="173" t="s">
        <v>539</v>
      </c>
      <c r="I210" s="183" t="s">
        <v>1213</v>
      </c>
      <c r="J210" s="184">
        <v>41263</v>
      </c>
      <c r="K210" s="184">
        <v>41263</v>
      </c>
      <c r="L210" s="185">
        <v>5950.47</v>
      </c>
      <c r="M210" s="186">
        <v>178.51</v>
      </c>
      <c r="N210" s="187"/>
      <c r="O210" s="185"/>
      <c r="P210" s="185"/>
      <c r="Q210" s="185"/>
      <c r="R210" s="194"/>
      <c r="S210" s="195"/>
      <c r="T210" s="152" t="s">
        <v>541</v>
      </c>
      <c r="U210" s="198"/>
      <c r="V210" s="199"/>
      <c r="W210" s="198"/>
      <c r="X210" s="199"/>
    </row>
    <row r="211" ht="29" hidden="1" customHeight="1" spans="1:24">
      <c r="A211" s="170">
        <f t="shared" si="3"/>
        <v>204</v>
      </c>
      <c r="B211" s="171" t="s">
        <v>668</v>
      </c>
      <c r="C211" s="172" t="s">
        <v>543</v>
      </c>
      <c r="D211" s="173" t="s">
        <v>544</v>
      </c>
      <c r="E211" s="174" t="s">
        <v>535</v>
      </c>
      <c r="F211" s="174" t="s">
        <v>1215</v>
      </c>
      <c r="G211" s="173" t="s">
        <v>1218</v>
      </c>
      <c r="H211" s="173" t="s">
        <v>539</v>
      </c>
      <c r="I211" s="183" t="s">
        <v>1213</v>
      </c>
      <c r="J211" s="184">
        <v>41263</v>
      </c>
      <c r="K211" s="184">
        <v>41263</v>
      </c>
      <c r="L211" s="185">
        <v>5950.47</v>
      </c>
      <c r="M211" s="186">
        <v>178.51</v>
      </c>
      <c r="N211" s="187"/>
      <c r="O211" s="185"/>
      <c r="P211" s="185"/>
      <c r="Q211" s="185"/>
      <c r="R211" s="194"/>
      <c r="S211" s="195"/>
      <c r="T211" s="152" t="s">
        <v>541</v>
      </c>
      <c r="U211" s="198"/>
      <c r="V211" s="199"/>
      <c r="W211" s="198"/>
      <c r="X211" s="199"/>
    </row>
    <row r="212" ht="29" hidden="1" customHeight="1" spans="1:24">
      <c r="A212" s="170">
        <f t="shared" si="3"/>
        <v>205</v>
      </c>
      <c r="B212" s="171" t="s">
        <v>669</v>
      </c>
      <c r="C212" s="172" t="s">
        <v>543</v>
      </c>
      <c r="D212" s="173" t="s">
        <v>544</v>
      </c>
      <c r="E212" s="174" t="s">
        <v>535</v>
      </c>
      <c r="F212" s="174" t="s">
        <v>1215</v>
      </c>
      <c r="G212" s="173" t="s">
        <v>1218</v>
      </c>
      <c r="H212" s="173" t="s">
        <v>539</v>
      </c>
      <c r="I212" s="183" t="s">
        <v>1213</v>
      </c>
      <c r="J212" s="184">
        <v>41263</v>
      </c>
      <c r="K212" s="184">
        <v>41263</v>
      </c>
      <c r="L212" s="185">
        <v>5846.26</v>
      </c>
      <c r="M212" s="186">
        <v>175.39</v>
      </c>
      <c r="N212" s="187"/>
      <c r="O212" s="185"/>
      <c r="P212" s="185"/>
      <c r="Q212" s="185"/>
      <c r="R212" s="194"/>
      <c r="S212" s="195"/>
      <c r="T212" s="152" t="s">
        <v>541</v>
      </c>
      <c r="U212" s="198"/>
      <c r="V212" s="199"/>
      <c r="W212" s="198"/>
      <c r="X212" s="199"/>
    </row>
    <row r="213" ht="29" hidden="1" customHeight="1" spans="1:24">
      <c r="A213" s="170">
        <f t="shared" si="3"/>
        <v>206</v>
      </c>
      <c r="B213" s="171" t="s">
        <v>670</v>
      </c>
      <c r="C213" s="172" t="s">
        <v>543</v>
      </c>
      <c r="D213" s="173" t="s">
        <v>544</v>
      </c>
      <c r="E213" s="174" t="s">
        <v>535</v>
      </c>
      <c r="F213" s="174" t="s">
        <v>1215</v>
      </c>
      <c r="G213" s="173" t="s">
        <v>1218</v>
      </c>
      <c r="H213" s="173" t="s">
        <v>539</v>
      </c>
      <c r="I213" s="183" t="s">
        <v>1213</v>
      </c>
      <c r="J213" s="184">
        <v>41263</v>
      </c>
      <c r="K213" s="184">
        <v>41263</v>
      </c>
      <c r="L213" s="185">
        <v>5950.47</v>
      </c>
      <c r="M213" s="186">
        <v>178.51</v>
      </c>
      <c r="N213" s="187"/>
      <c r="O213" s="185"/>
      <c r="P213" s="185"/>
      <c r="Q213" s="185"/>
      <c r="R213" s="194"/>
      <c r="S213" s="195"/>
      <c r="T213" s="152" t="s">
        <v>541</v>
      </c>
      <c r="U213" s="198"/>
      <c r="V213" s="199"/>
      <c r="W213" s="198"/>
      <c r="X213" s="199"/>
    </row>
    <row r="214" ht="29" hidden="1" customHeight="1" spans="1:24">
      <c r="A214" s="170">
        <f t="shared" si="3"/>
        <v>207</v>
      </c>
      <c r="B214" s="171" t="s">
        <v>671</v>
      </c>
      <c r="C214" s="172" t="s">
        <v>543</v>
      </c>
      <c r="D214" s="173" t="s">
        <v>544</v>
      </c>
      <c r="E214" s="174" t="s">
        <v>535</v>
      </c>
      <c r="F214" s="174" t="s">
        <v>1215</v>
      </c>
      <c r="G214" s="173" t="s">
        <v>1218</v>
      </c>
      <c r="H214" s="173" t="s">
        <v>539</v>
      </c>
      <c r="I214" s="183" t="s">
        <v>1213</v>
      </c>
      <c r="J214" s="184">
        <v>41253</v>
      </c>
      <c r="K214" s="184">
        <v>41253</v>
      </c>
      <c r="L214" s="185">
        <v>5735.9</v>
      </c>
      <c r="M214" s="186">
        <v>172.08</v>
      </c>
      <c r="N214" s="187"/>
      <c r="O214" s="185"/>
      <c r="P214" s="185"/>
      <c r="Q214" s="185"/>
      <c r="R214" s="194"/>
      <c r="S214" s="195"/>
      <c r="T214" s="152" t="s">
        <v>541</v>
      </c>
      <c r="U214" s="198"/>
      <c r="V214" s="199"/>
      <c r="W214" s="198"/>
      <c r="X214" s="199"/>
    </row>
    <row r="215" ht="29" hidden="1" customHeight="1" spans="1:24">
      <c r="A215" s="170">
        <f t="shared" si="3"/>
        <v>208</v>
      </c>
      <c r="B215" s="171" t="s">
        <v>672</v>
      </c>
      <c r="C215" s="172" t="s">
        <v>543</v>
      </c>
      <c r="D215" s="173" t="s">
        <v>544</v>
      </c>
      <c r="E215" s="174" t="s">
        <v>535</v>
      </c>
      <c r="F215" s="174" t="s">
        <v>1215</v>
      </c>
      <c r="G215" s="173" t="s">
        <v>1218</v>
      </c>
      <c r="H215" s="173" t="s">
        <v>539</v>
      </c>
      <c r="I215" s="183" t="s">
        <v>1213</v>
      </c>
      <c r="J215" s="184">
        <v>41253</v>
      </c>
      <c r="K215" s="184">
        <v>41253</v>
      </c>
      <c r="L215" s="185">
        <v>5735.9</v>
      </c>
      <c r="M215" s="186">
        <v>172.08</v>
      </c>
      <c r="N215" s="187"/>
      <c r="O215" s="185"/>
      <c r="P215" s="185"/>
      <c r="Q215" s="185"/>
      <c r="R215" s="194"/>
      <c r="S215" s="195"/>
      <c r="T215" s="152" t="s">
        <v>541</v>
      </c>
      <c r="U215" s="198"/>
      <c r="V215" s="199"/>
      <c r="W215" s="198"/>
      <c r="X215" s="199"/>
    </row>
    <row r="216" ht="29" hidden="1" customHeight="1" spans="1:24">
      <c r="A216" s="170">
        <f t="shared" si="3"/>
        <v>209</v>
      </c>
      <c r="B216" s="171" t="s">
        <v>673</v>
      </c>
      <c r="C216" s="172" t="s">
        <v>543</v>
      </c>
      <c r="D216" s="173" t="s">
        <v>544</v>
      </c>
      <c r="E216" s="174" t="s">
        <v>535</v>
      </c>
      <c r="F216" s="174" t="s">
        <v>1215</v>
      </c>
      <c r="G216" s="173" t="s">
        <v>1218</v>
      </c>
      <c r="H216" s="173" t="s">
        <v>539</v>
      </c>
      <c r="I216" s="183" t="s">
        <v>1213</v>
      </c>
      <c r="J216" s="184">
        <v>41263</v>
      </c>
      <c r="K216" s="184">
        <v>41263</v>
      </c>
      <c r="L216" s="185">
        <v>5950.47</v>
      </c>
      <c r="M216" s="186">
        <v>178.51</v>
      </c>
      <c r="N216" s="187"/>
      <c r="O216" s="185"/>
      <c r="P216" s="185"/>
      <c r="Q216" s="185"/>
      <c r="R216" s="194"/>
      <c r="S216" s="195"/>
      <c r="T216" s="152" t="s">
        <v>541</v>
      </c>
      <c r="U216" s="198"/>
      <c r="V216" s="199"/>
      <c r="W216" s="198"/>
      <c r="X216" s="199"/>
    </row>
    <row r="217" ht="29" hidden="1" customHeight="1" spans="1:24">
      <c r="A217" s="170">
        <f t="shared" si="3"/>
        <v>210</v>
      </c>
      <c r="B217" s="171" t="s">
        <v>674</v>
      </c>
      <c r="C217" s="172" t="s">
        <v>543</v>
      </c>
      <c r="D217" s="173" t="s">
        <v>544</v>
      </c>
      <c r="E217" s="174" t="s">
        <v>535</v>
      </c>
      <c r="F217" s="174" t="s">
        <v>1215</v>
      </c>
      <c r="G217" s="173" t="s">
        <v>1218</v>
      </c>
      <c r="H217" s="173" t="s">
        <v>539</v>
      </c>
      <c r="I217" s="183" t="s">
        <v>1213</v>
      </c>
      <c r="J217" s="184">
        <v>41263</v>
      </c>
      <c r="K217" s="184">
        <v>41263</v>
      </c>
      <c r="L217" s="185">
        <v>5950.47</v>
      </c>
      <c r="M217" s="186">
        <v>178.51</v>
      </c>
      <c r="N217" s="187"/>
      <c r="O217" s="185"/>
      <c r="P217" s="185"/>
      <c r="Q217" s="185"/>
      <c r="R217" s="194"/>
      <c r="S217" s="195"/>
      <c r="T217" s="152" t="s">
        <v>541</v>
      </c>
      <c r="U217" s="198"/>
      <c r="V217" s="199"/>
      <c r="W217" s="198"/>
      <c r="X217" s="199"/>
    </row>
    <row r="218" ht="29" hidden="1" customHeight="1" spans="1:24">
      <c r="A218" s="170">
        <f t="shared" si="3"/>
        <v>211</v>
      </c>
      <c r="B218" s="171" t="s">
        <v>675</v>
      </c>
      <c r="C218" s="172" t="s">
        <v>543</v>
      </c>
      <c r="D218" s="173" t="s">
        <v>544</v>
      </c>
      <c r="E218" s="174" t="s">
        <v>535</v>
      </c>
      <c r="F218" s="174" t="s">
        <v>1215</v>
      </c>
      <c r="G218" s="173" t="s">
        <v>1218</v>
      </c>
      <c r="H218" s="173" t="s">
        <v>539</v>
      </c>
      <c r="I218" s="183" t="s">
        <v>1213</v>
      </c>
      <c r="J218" s="184">
        <v>41263</v>
      </c>
      <c r="K218" s="184">
        <v>41263</v>
      </c>
      <c r="L218" s="185">
        <v>5950.47</v>
      </c>
      <c r="M218" s="186">
        <v>178.51</v>
      </c>
      <c r="N218" s="187"/>
      <c r="O218" s="185"/>
      <c r="P218" s="185"/>
      <c r="Q218" s="185"/>
      <c r="R218" s="194"/>
      <c r="S218" s="195"/>
      <c r="T218" s="152" t="s">
        <v>541</v>
      </c>
      <c r="U218" s="198"/>
      <c r="V218" s="199"/>
      <c r="W218" s="198"/>
      <c r="X218" s="199"/>
    </row>
    <row r="219" ht="29" hidden="1" customHeight="1" spans="1:24">
      <c r="A219" s="170">
        <f t="shared" si="3"/>
        <v>212</v>
      </c>
      <c r="B219" s="171" t="s">
        <v>676</v>
      </c>
      <c r="C219" s="172" t="s">
        <v>543</v>
      </c>
      <c r="D219" s="173" t="s">
        <v>544</v>
      </c>
      <c r="E219" s="174" t="s">
        <v>535</v>
      </c>
      <c r="F219" s="174" t="s">
        <v>1215</v>
      </c>
      <c r="G219" s="173" t="s">
        <v>1218</v>
      </c>
      <c r="H219" s="173" t="s">
        <v>539</v>
      </c>
      <c r="I219" s="183" t="s">
        <v>1213</v>
      </c>
      <c r="J219" s="184">
        <v>41263</v>
      </c>
      <c r="K219" s="184">
        <v>41263</v>
      </c>
      <c r="L219" s="185">
        <v>5950.47</v>
      </c>
      <c r="M219" s="186">
        <v>178.51</v>
      </c>
      <c r="N219" s="187"/>
      <c r="O219" s="185"/>
      <c r="P219" s="185"/>
      <c r="Q219" s="185"/>
      <c r="R219" s="194"/>
      <c r="S219" s="195"/>
      <c r="T219" s="152" t="s">
        <v>541</v>
      </c>
      <c r="U219" s="198"/>
      <c r="V219" s="199"/>
      <c r="W219" s="198"/>
      <c r="X219" s="199"/>
    </row>
    <row r="220" ht="29" hidden="1" customHeight="1" spans="1:24">
      <c r="A220" s="170">
        <f t="shared" si="3"/>
        <v>213</v>
      </c>
      <c r="B220" s="171" t="s">
        <v>677</v>
      </c>
      <c r="C220" s="172" t="s">
        <v>543</v>
      </c>
      <c r="D220" s="173" t="s">
        <v>544</v>
      </c>
      <c r="E220" s="174" t="s">
        <v>535</v>
      </c>
      <c r="F220" s="174" t="s">
        <v>1215</v>
      </c>
      <c r="G220" s="173" t="s">
        <v>1218</v>
      </c>
      <c r="H220" s="173" t="s">
        <v>539</v>
      </c>
      <c r="I220" s="183" t="s">
        <v>1213</v>
      </c>
      <c r="J220" s="184">
        <v>41263</v>
      </c>
      <c r="K220" s="184">
        <v>41263</v>
      </c>
      <c r="L220" s="185">
        <v>5950.47</v>
      </c>
      <c r="M220" s="186">
        <v>178.51</v>
      </c>
      <c r="N220" s="187"/>
      <c r="O220" s="185"/>
      <c r="P220" s="185"/>
      <c r="Q220" s="185"/>
      <c r="R220" s="194"/>
      <c r="S220" s="195"/>
      <c r="T220" s="152" t="s">
        <v>541</v>
      </c>
      <c r="U220" s="198"/>
      <c r="V220" s="199"/>
      <c r="W220" s="198"/>
      <c r="X220" s="199"/>
    </row>
    <row r="221" ht="29" hidden="1" customHeight="1" spans="1:24">
      <c r="A221" s="170">
        <f t="shared" si="3"/>
        <v>214</v>
      </c>
      <c r="B221" s="171" t="s">
        <v>678</v>
      </c>
      <c r="C221" s="172" t="s">
        <v>543</v>
      </c>
      <c r="D221" s="173" t="s">
        <v>544</v>
      </c>
      <c r="E221" s="174" t="s">
        <v>535</v>
      </c>
      <c r="F221" s="174" t="s">
        <v>1215</v>
      </c>
      <c r="G221" s="173" t="s">
        <v>1218</v>
      </c>
      <c r="H221" s="173" t="s">
        <v>539</v>
      </c>
      <c r="I221" s="183" t="s">
        <v>1213</v>
      </c>
      <c r="J221" s="184">
        <v>41253</v>
      </c>
      <c r="K221" s="184">
        <v>41253</v>
      </c>
      <c r="L221" s="185">
        <v>5735.9</v>
      </c>
      <c r="M221" s="186">
        <v>172.08</v>
      </c>
      <c r="N221" s="187"/>
      <c r="O221" s="185"/>
      <c r="P221" s="185"/>
      <c r="Q221" s="185"/>
      <c r="R221" s="194"/>
      <c r="S221" s="195"/>
      <c r="T221" s="152" t="s">
        <v>541</v>
      </c>
      <c r="U221" s="198"/>
      <c r="V221" s="199"/>
      <c r="W221" s="198"/>
      <c r="X221" s="199"/>
    </row>
    <row r="222" ht="29" hidden="1" customHeight="1" spans="1:24">
      <c r="A222" s="170">
        <f t="shared" si="3"/>
        <v>215</v>
      </c>
      <c r="B222" s="171" t="s">
        <v>679</v>
      </c>
      <c r="C222" s="172" t="s">
        <v>543</v>
      </c>
      <c r="D222" s="173" t="s">
        <v>544</v>
      </c>
      <c r="E222" s="174" t="s">
        <v>535</v>
      </c>
      <c r="F222" s="174" t="s">
        <v>1215</v>
      </c>
      <c r="G222" s="173" t="s">
        <v>1218</v>
      </c>
      <c r="H222" s="173" t="s">
        <v>539</v>
      </c>
      <c r="I222" s="183" t="s">
        <v>1213</v>
      </c>
      <c r="J222" s="184">
        <v>41263</v>
      </c>
      <c r="K222" s="184">
        <v>41263</v>
      </c>
      <c r="L222" s="185">
        <v>6244.13</v>
      </c>
      <c r="M222" s="186">
        <v>187.32</v>
      </c>
      <c r="N222" s="187"/>
      <c r="O222" s="185"/>
      <c r="P222" s="185"/>
      <c r="Q222" s="185"/>
      <c r="R222" s="194"/>
      <c r="S222" s="195"/>
      <c r="T222" s="152" t="s">
        <v>541</v>
      </c>
      <c r="U222" s="198"/>
      <c r="V222" s="199"/>
      <c r="W222" s="198"/>
      <c r="X222" s="199"/>
    </row>
    <row r="223" ht="29" hidden="1" customHeight="1" spans="1:24">
      <c r="A223" s="170">
        <f t="shared" si="3"/>
        <v>216</v>
      </c>
      <c r="B223" s="171" t="s">
        <v>680</v>
      </c>
      <c r="C223" s="172" t="s">
        <v>543</v>
      </c>
      <c r="D223" s="173" t="s">
        <v>544</v>
      </c>
      <c r="E223" s="174" t="s">
        <v>535</v>
      </c>
      <c r="F223" s="174" t="s">
        <v>1215</v>
      </c>
      <c r="G223" s="173" t="s">
        <v>1218</v>
      </c>
      <c r="H223" s="173" t="s">
        <v>539</v>
      </c>
      <c r="I223" s="183" t="s">
        <v>1213</v>
      </c>
      <c r="J223" s="184">
        <v>41263</v>
      </c>
      <c r="K223" s="184">
        <v>41263</v>
      </c>
      <c r="L223" s="185">
        <v>6244.13</v>
      </c>
      <c r="M223" s="186">
        <v>187.32</v>
      </c>
      <c r="N223" s="187"/>
      <c r="O223" s="185"/>
      <c r="P223" s="185"/>
      <c r="Q223" s="185"/>
      <c r="R223" s="194"/>
      <c r="S223" s="195"/>
      <c r="T223" s="152" t="s">
        <v>541</v>
      </c>
      <c r="U223" s="198"/>
      <c r="V223" s="199"/>
      <c r="W223" s="198"/>
      <c r="X223" s="199"/>
    </row>
    <row r="224" ht="29" hidden="1" customHeight="1" spans="1:24">
      <c r="A224" s="170">
        <f t="shared" si="3"/>
        <v>217</v>
      </c>
      <c r="B224" s="171" t="s">
        <v>681</v>
      </c>
      <c r="C224" s="172" t="s">
        <v>543</v>
      </c>
      <c r="D224" s="173" t="s">
        <v>544</v>
      </c>
      <c r="E224" s="174" t="s">
        <v>535</v>
      </c>
      <c r="F224" s="174" t="s">
        <v>1215</v>
      </c>
      <c r="G224" s="173" t="s">
        <v>1218</v>
      </c>
      <c r="H224" s="173" t="s">
        <v>539</v>
      </c>
      <c r="I224" s="183" t="s">
        <v>1213</v>
      </c>
      <c r="J224" s="184">
        <v>41263</v>
      </c>
      <c r="K224" s="184">
        <v>41263</v>
      </c>
      <c r="L224" s="185">
        <v>6244.13</v>
      </c>
      <c r="M224" s="186">
        <v>187.32</v>
      </c>
      <c r="N224" s="187"/>
      <c r="O224" s="185"/>
      <c r="P224" s="185"/>
      <c r="Q224" s="185"/>
      <c r="R224" s="194"/>
      <c r="S224" s="195"/>
      <c r="T224" s="152" t="s">
        <v>541</v>
      </c>
      <c r="U224" s="198"/>
      <c r="V224" s="199"/>
      <c r="W224" s="198"/>
      <c r="X224" s="199"/>
    </row>
    <row r="225" ht="29" hidden="1" customHeight="1" spans="1:24">
      <c r="A225" s="170">
        <f t="shared" si="3"/>
        <v>218</v>
      </c>
      <c r="B225" s="171" t="s">
        <v>682</v>
      </c>
      <c r="C225" s="172" t="s">
        <v>543</v>
      </c>
      <c r="D225" s="173" t="s">
        <v>544</v>
      </c>
      <c r="E225" s="174" t="s">
        <v>535</v>
      </c>
      <c r="F225" s="174" t="s">
        <v>1215</v>
      </c>
      <c r="G225" s="173" t="s">
        <v>1218</v>
      </c>
      <c r="H225" s="173" t="s">
        <v>539</v>
      </c>
      <c r="I225" s="183" t="s">
        <v>1213</v>
      </c>
      <c r="J225" s="184">
        <v>41263</v>
      </c>
      <c r="K225" s="184">
        <v>41263</v>
      </c>
      <c r="L225" s="185">
        <v>6244.13</v>
      </c>
      <c r="M225" s="186">
        <v>187.32</v>
      </c>
      <c r="N225" s="187"/>
      <c r="O225" s="185"/>
      <c r="P225" s="185"/>
      <c r="Q225" s="185"/>
      <c r="R225" s="194"/>
      <c r="S225" s="195"/>
      <c r="T225" s="152" t="s">
        <v>541</v>
      </c>
      <c r="U225" s="198"/>
      <c r="V225" s="199"/>
      <c r="W225" s="198"/>
      <c r="X225" s="199"/>
    </row>
    <row r="226" ht="29" hidden="1" customHeight="1" spans="1:24">
      <c r="A226" s="170">
        <f t="shared" si="3"/>
        <v>219</v>
      </c>
      <c r="B226" s="171" t="s">
        <v>683</v>
      </c>
      <c r="C226" s="172" t="s">
        <v>543</v>
      </c>
      <c r="D226" s="173" t="s">
        <v>544</v>
      </c>
      <c r="E226" s="174" t="s">
        <v>535</v>
      </c>
      <c r="F226" s="174" t="s">
        <v>1215</v>
      </c>
      <c r="G226" s="173" t="s">
        <v>1218</v>
      </c>
      <c r="H226" s="173" t="s">
        <v>539</v>
      </c>
      <c r="I226" s="183" t="s">
        <v>1213</v>
      </c>
      <c r="J226" s="184">
        <v>41263</v>
      </c>
      <c r="K226" s="184">
        <v>41263</v>
      </c>
      <c r="L226" s="185">
        <v>5950.47</v>
      </c>
      <c r="M226" s="186">
        <v>178.51</v>
      </c>
      <c r="N226" s="187"/>
      <c r="O226" s="185"/>
      <c r="P226" s="185"/>
      <c r="Q226" s="185"/>
      <c r="R226" s="194"/>
      <c r="S226" s="195"/>
      <c r="T226" s="152" t="s">
        <v>541</v>
      </c>
      <c r="U226" s="198"/>
      <c r="V226" s="199"/>
      <c r="W226" s="198"/>
      <c r="X226" s="199"/>
    </row>
    <row r="227" ht="29" hidden="1" customHeight="1" spans="1:24">
      <c r="A227" s="170">
        <f t="shared" si="3"/>
        <v>220</v>
      </c>
      <c r="B227" s="171" t="s">
        <v>684</v>
      </c>
      <c r="C227" s="172" t="s">
        <v>543</v>
      </c>
      <c r="D227" s="173" t="s">
        <v>544</v>
      </c>
      <c r="E227" s="174" t="s">
        <v>535</v>
      </c>
      <c r="F227" s="174" t="s">
        <v>1215</v>
      </c>
      <c r="G227" s="173" t="s">
        <v>1218</v>
      </c>
      <c r="H227" s="173" t="s">
        <v>539</v>
      </c>
      <c r="I227" s="183" t="s">
        <v>1213</v>
      </c>
      <c r="J227" s="184">
        <v>41263</v>
      </c>
      <c r="K227" s="184">
        <v>41263</v>
      </c>
      <c r="L227" s="185">
        <v>5846.26</v>
      </c>
      <c r="M227" s="186">
        <v>175.39</v>
      </c>
      <c r="N227" s="187"/>
      <c r="O227" s="185"/>
      <c r="P227" s="185"/>
      <c r="Q227" s="185"/>
      <c r="R227" s="194"/>
      <c r="S227" s="195"/>
      <c r="T227" s="152" t="s">
        <v>541</v>
      </c>
      <c r="U227" s="198"/>
      <c r="V227" s="199"/>
      <c r="W227" s="198"/>
      <c r="X227" s="199"/>
    </row>
    <row r="228" ht="29" hidden="1" customHeight="1" spans="1:24">
      <c r="A228" s="170">
        <f t="shared" si="3"/>
        <v>221</v>
      </c>
      <c r="B228" s="171" t="s">
        <v>685</v>
      </c>
      <c r="C228" s="172" t="s">
        <v>543</v>
      </c>
      <c r="D228" s="173" t="s">
        <v>544</v>
      </c>
      <c r="E228" s="174" t="s">
        <v>535</v>
      </c>
      <c r="F228" s="174" t="s">
        <v>1215</v>
      </c>
      <c r="G228" s="173" t="s">
        <v>1218</v>
      </c>
      <c r="H228" s="173" t="s">
        <v>539</v>
      </c>
      <c r="I228" s="183" t="s">
        <v>1213</v>
      </c>
      <c r="J228" s="184">
        <v>41263</v>
      </c>
      <c r="K228" s="184">
        <v>41263</v>
      </c>
      <c r="L228" s="185">
        <v>5950.47</v>
      </c>
      <c r="M228" s="186">
        <v>178.51</v>
      </c>
      <c r="N228" s="187"/>
      <c r="O228" s="185"/>
      <c r="P228" s="185"/>
      <c r="Q228" s="185"/>
      <c r="R228" s="194"/>
      <c r="S228" s="195"/>
      <c r="T228" s="152" t="s">
        <v>541</v>
      </c>
      <c r="U228" s="198"/>
      <c r="V228" s="199"/>
      <c r="W228" s="198"/>
      <c r="X228" s="199"/>
    </row>
    <row r="229" ht="29" hidden="1" customHeight="1" spans="1:24">
      <c r="A229" s="170">
        <f t="shared" si="3"/>
        <v>222</v>
      </c>
      <c r="B229" s="171" t="s">
        <v>686</v>
      </c>
      <c r="C229" s="172" t="s">
        <v>543</v>
      </c>
      <c r="D229" s="173" t="s">
        <v>544</v>
      </c>
      <c r="E229" s="174" t="s">
        <v>535</v>
      </c>
      <c r="F229" s="174" t="s">
        <v>1215</v>
      </c>
      <c r="G229" s="173" t="s">
        <v>1218</v>
      </c>
      <c r="H229" s="173" t="s">
        <v>539</v>
      </c>
      <c r="I229" s="183" t="s">
        <v>1213</v>
      </c>
      <c r="J229" s="184">
        <v>41263</v>
      </c>
      <c r="K229" s="184">
        <v>41263</v>
      </c>
      <c r="L229" s="185">
        <v>5846.26</v>
      </c>
      <c r="M229" s="186">
        <v>175.39</v>
      </c>
      <c r="N229" s="187"/>
      <c r="O229" s="185"/>
      <c r="P229" s="185"/>
      <c r="Q229" s="185"/>
      <c r="R229" s="194"/>
      <c r="S229" s="195"/>
      <c r="T229" s="152" t="s">
        <v>541</v>
      </c>
      <c r="U229" s="198"/>
      <c r="V229" s="199"/>
      <c r="W229" s="198"/>
      <c r="X229" s="199"/>
    </row>
    <row r="230" ht="29" hidden="1" customHeight="1" spans="1:24">
      <c r="A230" s="170">
        <f t="shared" si="3"/>
        <v>223</v>
      </c>
      <c r="B230" s="171" t="s">
        <v>687</v>
      </c>
      <c r="C230" s="172" t="s">
        <v>543</v>
      </c>
      <c r="D230" s="173" t="s">
        <v>544</v>
      </c>
      <c r="E230" s="174" t="s">
        <v>535</v>
      </c>
      <c r="F230" s="174" t="s">
        <v>1215</v>
      </c>
      <c r="G230" s="173" t="s">
        <v>1218</v>
      </c>
      <c r="H230" s="173" t="s">
        <v>539</v>
      </c>
      <c r="I230" s="183" t="s">
        <v>1213</v>
      </c>
      <c r="J230" s="184">
        <v>41263</v>
      </c>
      <c r="K230" s="184">
        <v>41263</v>
      </c>
      <c r="L230" s="185">
        <v>5846.26</v>
      </c>
      <c r="M230" s="186">
        <v>175.39</v>
      </c>
      <c r="N230" s="187"/>
      <c r="O230" s="185"/>
      <c r="P230" s="185"/>
      <c r="Q230" s="185"/>
      <c r="R230" s="194"/>
      <c r="S230" s="195"/>
      <c r="T230" s="152" t="s">
        <v>541</v>
      </c>
      <c r="U230" s="198"/>
      <c r="V230" s="199"/>
      <c r="W230" s="198"/>
      <c r="X230" s="199"/>
    </row>
    <row r="231" ht="29" hidden="1" customHeight="1" spans="1:24">
      <c r="A231" s="170">
        <f t="shared" si="3"/>
        <v>224</v>
      </c>
      <c r="B231" s="171" t="s">
        <v>688</v>
      </c>
      <c r="C231" s="172" t="s">
        <v>543</v>
      </c>
      <c r="D231" s="173" t="s">
        <v>544</v>
      </c>
      <c r="E231" s="174" t="s">
        <v>535</v>
      </c>
      <c r="F231" s="174" t="s">
        <v>1215</v>
      </c>
      <c r="G231" s="173" t="s">
        <v>1218</v>
      </c>
      <c r="H231" s="173" t="s">
        <v>539</v>
      </c>
      <c r="I231" s="183" t="s">
        <v>1213</v>
      </c>
      <c r="J231" s="184">
        <v>41263</v>
      </c>
      <c r="K231" s="184">
        <v>41263</v>
      </c>
      <c r="L231" s="185">
        <v>5846.26</v>
      </c>
      <c r="M231" s="186">
        <v>175.39</v>
      </c>
      <c r="N231" s="187"/>
      <c r="O231" s="185"/>
      <c r="P231" s="185"/>
      <c r="Q231" s="185"/>
      <c r="R231" s="194"/>
      <c r="S231" s="195"/>
      <c r="T231" s="152" t="s">
        <v>541</v>
      </c>
      <c r="U231" s="198"/>
      <c r="V231" s="199"/>
      <c r="W231" s="198"/>
      <c r="X231" s="199"/>
    </row>
    <row r="232" ht="29" hidden="1" customHeight="1" spans="1:24">
      <c r="A232" s="170">
        <f t="shared" si="3"/>
        <v>225</v>
      </c>
      <c r="B232" s="171" t="s">
        <v>689</v>
      </c>
      <c r="C232" s="172" t="s">
        <v>543</v>
      </c>
      <c r="D232" s="173" t="s">
        <v>544</v>
      </c>
      <c r="E232" s="174" t="s">
        <v>535</v>
      </c>
      <c r="F232" s="174" t="s">
        <v>1215</v>
      </c>
      <c r="G232" s="173" t="s">
        <v>1218</v>
      </c>
      <c r="H232" s="173" t="s">
        <v>539</v>
      </c>
      <c r="I232" s="183" t="s">
        <v>1213</v>
      </c>
      <c r="J232" s="184">
        <v>41263</v>
      </c>
      <c r="K232" s="184">
        <v>41263</v>
      </c>
      <c r="L232" s="185">
        <v>5846.26</v>
      </c>
      <c r="M232" s="186">
        <v>175.39</v>
      </c>
      <c r="N232" s="187"/>
      <c r="O232" s="185"/>
      <c r="P232" s="185"/>
      <c r="Q232" s="185"/>
      <c r="R232" s="194"/>
      <c r="S232" s="195"/>
      <c r="T232" s="152" t="s">
        <v>541</v>
      </c>
      <c r="U232" s="198"/>
      <c r="V232" s="199"/>
      <c r="W232" s="198"/>
      <c r="X232" s="199"/>
    </row>
    <row r="233" ht="29" hidden="1" customHeight="1" spans="1:24">
      <c r="A233" s="170">
        <f t="shared" si="3"/>
        <v>226</v>
      </c>
      <c r="B233" s="171" t="s">
        <v>690</v>
      </c>
      <c r="C233" s="172" t="s">
        <v>543</v>
      </c>
      <c r="D233" s="173" t="s">
        <v>544</v>
      </c>
      <c r="E233" s="174" t="s">
        <v>535</v>
      </c>
      <c r="F233" s="174" t="s">
        <v>1215</v>
      </c>
      <c r="G233" s="173" t="s">
        <v>1218</v>
      </c>
      <c r="H233" s="173" t="s">
        <v>539</v>
      </c>
      <c r="I233" s="183" t="s">
        <v>1213</v>
      </c>
      <c r="J233" s="184">
        <v>41253</v>
      </c>
      <c r="K233" s="184">
        <v>41253</v>
      </c>
      <c r="L233" s="185">
        <v>5735.9</v>
      </c>
      <c r="M233" s="186">
        <v>172.08</v>
      </c>
      <c r="N233" s="187"/>
      <c r="O233" s="185"/>
      <c r="P233" s="185"/>
      <c r="Q233" s="185"/>
      <c r="R233" s="194"/>
      <c r="S233" s="195"/>
      <c r="T233" s="152" t="s">
        <v>541</v>
      </c>
      <c r="U233" s="198"/>
      <c r="V233" s="199"/>
      <c r="W233" s="198"/>
      <c r="X233" s="199"/>
    </row>
    <row r="234" ht="29" hidden="1" customHeight="1" spans="1:24">
      <c r="A234" s="170">
        <f t="shared" si="3"/>
        <v>227</v>
      </c>
      <c r="B234" s="171" t="s">
        <v>691</v>
      </c>
      <c r="C234" s="172" t="s">
        <v>543</v>
      </c>
      <c r="D234" s="173" t="s">
        <v>544</v>
      </c>
      <c r="E234" s="174" t="s">
        <v>535</v>
      </c>
      <c r="F234" s="174" t="s">
        <v>1215</v>
      </c>
      <c r="G234" s="173" t="s">
        <v>1218</v>
      </c>
      <c r="H234" s="173" t="s">
        <v>539</v>
      </c>
      <c r="I234" s="183" t="s">
        <v>1213</v>
      </c>
      <c r="J234" s="184">
        <v>41263</v>
      </c>
      <c r="K234" s="184">
        <v>41263</v>
      </c>
      <c r="L234" s="185">
        <v>5846.26</v>
      </c>
      <c r="M234" s="186">
        <v>175.39</v>
      </c>
      <c r="N234" s="187"/>
      <c r="O234" s="185"/>
      <c r="P234" s="185"/>
      <c r="Q234" s="185"/>
      <c r="R234" s="194"/>
      <c r="S234" s="195"/>
      <c r="T234" s="152" t="s">
        <v>541</v>
      </c>
      <c r="U234" s="198"/>
      <c r="V234" s="199"/>
      <c r="W234" s="198"/>
      <c r="X234" s="199"/>
    </row>
    <row r="235" ht="29" hidden="1" customHeight="1" spans="1:24">
      <c r="A235" s="170">
        <f t="shared" si="3"/>
        <v>228</v>
      </c>
      <c r="B235" s="171" t="s">
        <v>692</v>
      </c>
      <c r="C235" s="172" t="s">
        <v>543</v>
      </c>
      <c r="D235" s="173" t="s">
        <v>544</v>
      </c>
      <c r="E235" s="174" t="s">
        <v>535</v>
      </c>
      <c r="F235" s="174" t="s">
        <v>1215</v>
      </c>
      <c r="G235" s="173" t="s">
        <v>1218</v>
      </c>
      <c r="H235" s="173" t="s">
        <v>539</v>
      </c>
      <c r="I235" s="183" t="s">
        <v>1213</v>
      </c>
      <c r="J235" s="184">
        <v>41263</v>
      </c>
      <c r="K235" s="184">
        <v>41263</v>
      </c>
      <c r="L235" s="185">
        <v>5846.26</v>
      </c>
      <c r="M235" s="186">
        <v>175.39</v>
      </c>
      <c r="N235" s="187"/>
      <c r="O235" s="185"/>
      <c r="P235" s="185"/>
      <c r="Q235" s="185"/>
      <c r="R235" s="194"/>
      <c r="S235" s="195"/>
      <c r="T235" s="152" t="s">
        <v>541</v>
      </c>
      <c r="U235" s="198"/>
      <c r="V235" s="199"/>
      <c r="W235" s="198"/>
      <c r="X235" s="199"/>
    </row>
    <row r="236" ht="29" hidden="1" customHeight="1" spans="1:24">
      <c r="A236" s="170">
        <f t="shared" si="3"/>
        <v>229</v>
      </c>
      <c r="B236" s="171" t="s">
        <v>693</v>
      </c>
      <c r="C236" s="172" t="s">
        <v>543</v>
      </c>
      <c r="D236" s="173" t="s">
        <v>544</v>
      </c>
      <c r="E236" s="174" t="s">
        <v>535</v>
      </c>
      <c r="F236" s="174" t="s">
        <v>1215</v>
      </c>
      <c r="G236" s="173" t="s">
        <v>1218</v>
      </c>
      <c r="H236" s="173" t="s">
        <v>539</v>
      </c>
      <c r="I236" s="183" t="s">
        <v>1213</v>
      </c>
      <c r="J236" s="184">
        <v>41263</v>
      </c>
      <c r="K236" s="184">
        <v>41263</v>
      </c>
      <c r="L236" s="185">
        <v>5846.26</v>
      </c>
      <c r="M236" s="186">
        <v>175.39</v>
      </c>
      <c r="N236" s="187"/>
      <c r="O236" s="185"/>
      <c r="P236" s="185"/>
      <c r="Q236" s="185"/>
      <c r="R236" s="194"/>
      <c r="S236" s="195"/>
      <c r="T236" s="152" t="s">
        <v>541</v>
      </c>
      <c r="U236" s="198"/>
      <c r="V236" s="199"/>
      <c r="W236" s="198"/>
      <c r="X236" s="199"/>
    </row>
    <row r="237" ht="29" hidden="1" customHeight="1" spans="1:24">
      <c r="A237" s="170">
        <f t="shared" si="3"/>
        <v>230</v>
      </c>
      <c r="B237" s="171" t="s">
        <v>694</v>
      </c>
      <c r="C237" s="172" t="s">
        <v>543</v>
      </c>
      <c r="D237" s="173" t="s">
        <v>544</v>
      </c>
      <c r="E237" s="174" t="s">
        <v>535</v>
      </c>
      <c r="F237" s="174" t="s">
        <v>1215</v>
      </c>
      <c r="G237" s="173" t="s">
        <v>1218</v>
      </c>
      <c r="H237" s="173" t="s">
        <v>539</v>
      </c>
      <c r="I237" s="183" t="s">
        <v>1213</v>
      </c>
      <c r="J237" s="184">
        <v>41263</v>
      </c>
      <c r="K237" s="184">
        <v>41263</v>
      </c>
      <c r="L237" s="185">
        <v>5846.26</v>
      </c>
      <c r="M237" s="186">
        <v>175.39</v>
      </c>
      <c r="N237" s="187"/>
      <c r="O237" s="185"/>
      <c r="P237" s="185"/>
      <c r="Q237" s="185"/>
      <c r="R237" s="194"/>
      <c r="S237" s="195"/>
      <c r="T237" s="152" t="s">
        <v>541</v>
      </c>
      <c r="U237" s="198"/>
      <c r="V237" s="199"/>
      <c r="W237" s="198"/>
      <c r="X237" s="199"/>
    </row>
    <row r="238" ht="29" hidden="1" customHeight="1" spans="1:24">
      <c r="A238" s="170">
        <f t="shared" si="3"/>
        <v>231</v>
      </c>
      <c r="B238" s="171" t="s">
        <v>695</v>
      </c>
      <c r="C238" s="172" t="s">
        <v>543</v>
      </c>
      <c r="D238" s="173" t="s">
        <v>544</v>
      </c>
      <c r="E238" s="174" t="s">
        <v>535</v>
      </c>
      <c r="F238" s="174" t="s">
        <v>1215</v>
      </c>
      <c r="G238" s="173" t="s">
        <v>1218</v>
      </c>
      <c r="H238" s="173" t="s">
        <v>539</v>
      </c>
      <c r="I238" s="183" t="s">
        <v>1213</v>
      </c>
      <c r="J238" s="184">
        <v>41253</v>
      </c>
      <c r="K238" s="184">
        <v>41253</v>
      </c>
      <c r="L238" s="185">
        <v>5735.9</v>
      </c>
      <c r="M238" s="186">
        <v>172.08</v>
      </c>
      <c r="N238" s="187"/>
      <c r="O238" s="185"/>
      <c r="P238" s="185"/>
      <c r="Q238" s="185"/>
      <c r="R238" s="194"/>
      <c r="S238" s="195"/>
      <c r="T238" s="152" t="s">
        <v>541</v>
      </c>
      <c r="U238" s="198"/>
      <c r="V238" s="199"/>
      <c r="W238" s="198"/>
      <c r="X238" s="199"/>
    </row>
    <row r="239" ht="29" hidden="1" customHeight="1" spans="1:24">
      <c r="A239" s="170">
        <f t="shared" si="3"/>
        <v>232</v>
      </c>
      <c r="B239" s="171" t="s">
        <v>696</v>
      </c>
      <c r="C239" s="172" t="s">
        <v>543</v>
      </c>
      <c r="D239" s="173" t="s">
        <v>544</v>
      </c>
      <c r="E239" s="174" t="s">
        <v>535</v>
      </c>
      <c r="F239" s="174" t="s">
        <v>1215</v>
      </c>
      <c r="G239" s="173" t="s">
        <v>1218</v>
      </c>
      <c r="H239" s="173" t="s">
        <v>539</v>
      </c>
      <c r="I239" s="183" t="s">
        <v>1213</v>
      </c>
      <c r="J239" s="184">
        <v>41263</v>
      </c>
      <c r="K239" s="184">
        <v>41263</v>
      </c>
      <c r="L239" s="185">
        <v>5846.26</v>
      </c>
      <c r="M239" s="186">
        <v>175.39</v>
      </c>
      <c r="N239" s="187"/>
      <c r="O239" s="185"/>
      <c r="P239" s="185"/>
      <c r="Q239" s="185"/>
      <c r="R239" s="194"/>
      <c r="S239" s="195"/>
      <c r="T239" s="152" t="s">
        <v>541</v>
      </c>
      <c r="U239" s="198"/>
      <c r="V239" s="199"/>
      <c r="W239" s="198"/>
      <c r="X239" s="199"/>
    </row>
    <row r="240" ht="29" hidden="1" customHeight="1" spans="1:24">
      <c r="A240" s="170">
        <f t="shared" si="3"/>
        <v>233</v>
      </c>
      <c r="B240" s="171" t="s">
        <v>697</v>
      </c>
      <c r="C240" s="172" t="s">
        <v>543</v>
      </c>
      <c r="D240" s="173" t="s">
        <v>544</v>
      </c>
      <c r="E240" s="174" t="s">
        <v>535</v>
      </c>
      <c r="F240" s="174" t="s">
        <v>1215</v>
      </c>
      <c r="G240" s="173" t="s">
        <v>1218</v>
      </c>
      <c r="H240" s="173" t="s">
        <v>539</v>
      </c>
      <c r="I240" s="183" t="s">
        <v>1213</v>
      </c>
      <c r="J240" s="184">
        <v>41263</v>
      </c>
      <c r="K240" s="184">
        <v>41263</v>
      </c>
      <c r="L240" s="185">
        <v>6244.13</v>
      </c>
      <c r="M240" s="186">
        <v>187.32</v>
      </c>
      <c r="N240" s="187"/>
      <c r="O240" s="185"/>
      <c r="P240" s="185"/>
      <c r="Q240" s="185"/>
      <c r="R240" s="194"/>
      <c r="S240" s="195"/>
      <c r="T240" s="152" t="s">
        <v>541</v>
      </c>
      <c r="U240" s="198"/>
      <c r="V240" s="199"/>
      <c r="W240" s="198"/>
      <c r="X240" s="199"/>
    </row>
    <row r="241" ht="29" hidden="1" customHeight="1" spans="1:24">
      <c r="A241" s="170">
        <f t="shared" si="3"/>
        <v>234</v>
      </c>
      <c r="B241" s="171" t="s">
        <v>698</v>
      </c>
      <c r="C241" s="172" t="s">
        <v>543</v>
      </c>
      <c r="D241" s="173" t="s">
        <v>544</v>
      </c>
      <c r="E241" s="174" t="s">
        <v>535</v>
      </c>
      <c r="F241" s="174" t="s">
        <v>1215</v>
      </c>
      <c r="G241" s="173" t="s">
        <v>1218</v>
      </c>
      <c r="H241" s="173" t="s">
        <v>539</v>
      </c>
      <c r="I241" s="183" t="s">
        <v>1213</v>
      </c>
      <c r="J241" s="184">
        <v>41263</v>
      </c>
      <c r="K241" s="184">
        <v>41263</v>
      </c>
      <c r="L241" s="185">
        <v>5846.26</v>
      </c>
      <c r="M241" s="186">
        <v>175.39</v>
      </c>
      <c r="N241" s="187"/>
      <c r="O241" s="185"/>
      <c r="P241" s="185"/>
      <c r="Q241" s="185"/>
      <c r="R241" s="194"/>
      <c r="S241" s="195"/>
      <c r="T241" s="152" t="s">
        <v>541</v>
      </c>
      <c r="U241" s="198"/>
      <c r="V241" s="199"/>
      <c r="W241" s="198"/>
      <c r="X241" s="199"/>
    </row>
    <row r="242" ht="29" hidden="1" customHeight="1" spans="1:24">
      <c r="A242" s="170">
        <f t="shared" si="3"/>
        <v>235</v>
      </c>
      <c r="B242" s="171" t="s">
        <v>699</v>
      </c>
      <c r="C242" s="172" t="s">
        <v>543</v>
      </c>
      <c r="D242" s="173" t="s">
        <v>544</v>
      </c>
      <c r="E242" s="174" t="s">
        <v>535</v>
      </c>
      <c r="F242" s="174" t="s">
        <v>1215</v>
      </c>
      <c r="G242" s="173" t="s">
        <v>1218</v>
      </c>
      <c r="H242" s="173" t="s">
        <v>539</v>
      </c>
      <c r="I242" s="183" t="s">
        <v>1213</v>
      </c>
      <c r="J242" s="184">
        <v>41263</v>
      </c>
      <c r="K242" s="184">
        <v>41263</v>
      </c>
      <c r="L242" s="185">
        <v>5846.26</v>
      </c>
      <c r="M242" s="186">
        <v>175.39</v>
      </c>
      <c r="N242" s="187"/>
      <c r="O242" s="185"/>
      <c r="P242" s="185"/>
      <c r="Q242" s="185"/>
      <c r="R242" s="194"/>
      <c r="S242" s="195"/>
      <c r="T242" s="152" t="s">
        <v>541</v>
      </c>
      <c r="U242" s="198"/>
      <c r="V242" s="199"/>
      <c r="W242" s="198"/>
      <c r="X242" s="199"/>
    </row>
    <row r="243" ht="29" hidden="1" customHeight="1" spans="1:24">
      <c r="A243" s="170">
        <f t="shared" si="3"/>
        <v>236</v>
      </c>
      <c r="B243" s="171" t="s">
        <v>700</v>
      </c>
      <c r="C243" s="172" t="s">
        <v>543</v>
      </c>
      <c r="D243" s="173" t="s">
        <v>544</v>
      </c>
      <c r="E243" s="174" t="s">
        <v>535</v>
      </c>
      <c r="F243" s="174" t="s">
        <v>1215</v>
      </c>
      <c r="G243" s="173" t="s">
        <v>1218</v>
      </c>
      <c r="H243" s="173" t="s">
        <v>539</v>
      </c>
      <c r="I243" s="183" t="s">
        <v>1213</v>
      </c>
      <c r="J243" s="184">
        <v>41263</v>
      </c>
      <c r="K243" s="184">
        <v>41263</v>
      </c>
      <c r="L243" s="185">
        <v>5846.26</v>
      </c>
      <c r="M243" s="186">
        <v>175.39</v>
      </c>
      <c r="N243" s="187"/>
      <c r="O243" s="185"/>
      <c r="P243" s="185"/>
      <c r="Q243" s="185"/>
      <c r="R243" s="194"/>
      <c r="S243" s="195"/>
      <c r="T243" s="152" t="s">
        <v>541</v>
      </c>
      <c r="U243" s="198"/>
      <c r="V243" s="199"/>
      <c r="W243" s="198"/>
      <c r="X243" s="199"/>
    </row>
    <row r="244" ht="29" hidden="1" customHeight="1" spans="1:24">
      <c r="A244" s="170">
        <f t="shared" si="3"/>
        <v>237</v>
      </c>
      <c r="B244" s="171" t="s">
        <v>703</v>
      </c>
      <c r="C244" s="172" t="s">
        <v>543</v>
      </c>
      <c r="D244" s="173" t="s">
        <v>544</v>
      </c>
      <c r="E244" s="174" t="s">
        <v>535</v>
      </c>
      <c r="F244" s="174" t="s">
        <v>1215</v>
      </c>
      <c r="G244" s="173" t="s">
        <v>1218</v>
      </c>
      <c r="H244" s="173" t="s">
        <v>539</v>
      </c>
      <c r="I244" s="183" t="s">
        <v>1213</v>
      </c>
      <c r="J244" s="184">
        <v>41263</v>
      </c>
      <c r="K244" s="184">
        <v>41263</v>
      </c>
      <c r="L244" s="185">
        <v>5846.26</v>
      </c>
      <c r="M244" s="186">
        <v>175.39</v>
      </c>
      <c r="N244" s="187"/>
      <c r="O244" s="185"/>
      <c r="P244" s="185"/>
      <c r="Q244" s="185"/>
      <c r="R244" s="194"/>
      <c r="S244" s="195"/>
      <c r="T244" s="152" t="s">
        <v>541</v>
      </c>
      <c r="U244" s="198"/>
      <c r="V244" s="199"/>
      <c r="W244" s="198"/>
      <c r="X244" s="199"/>
    </row>
    <row r="245" ht="29" hidden="1" customHeight="1" spans="1:24">
      <c r="A245" s="170">
        <f t="shared" si="3"/>
        <v>238</v>
      </c>
      <c r="B245" s="171" t="s">
        <v>704</v>
      </c>
      <c r="C245" s="172" t="s">
        <v>543</v>
      </c>
      <c r="D245" s="173" t="s">
        <v>544</v>
      </c>
      <c r="E245" s="174" t="s">
        <v>535</v>
      </c>
      <c r="F245" s="174" t="s">
        <v>1215</v>
      </c>
      <c r="G245" s="173" t="s">
        <v>1218</v>
      </c>
      <c r="H245" s="173" t="s">
        <v>539</v>
      </c>
      <c r="I245" s="183" t="s">
        <v>1213</v>
      </c>
      <c r="J245" s="184">
        <v>41263</v>
      </c>
      <c r="K245" s="184">
        <v>41263</v>
      </c>
      <c r="L245" s="185">
        <v>5558.55</v>
      </c>
      <c r="M245" s="186">
        <v>166.76</v>
      </c>
      <c r="N245" s="187"/>
      <c r="O245" s="185"/>
      <c r="P245" s="185"/>
      <c r="Q245" s="185"/>
      <c r="R245" s="194"/>
      <c r="S245" s="195"/>
      <c r="T245" s="152" t="s">
        <v>541</v>
      </c>
      <c r="U245" s="198"/>
      <c r="V245" s="199"/>
      <c r="W245" s="198"/>
      <c r="X245" s="199"/>
    </row>
    <row r="246" ht="29" hidden="1" customHeight="1" spans="1:24">
      <c r="A246" s="170">
        <f t="shared" si="3"/>
        <v>239</v>
      </c>
      <c r="B246" s="171" t="s">
        <v>705</v>
      </c>
      <c r="C246" s="172" t="s">
        <v>543</v>
      </c>
      <c r="D246" s="173" t="s">
        <v>544</v>
      </c>
      <c r="E246" s="174" t="s">
        <v>535</v>
      </c>
      <c r="F246" s="174" t="s">
        <v>1215</v>
      </c>
      <c r="G246" s="173" t="s">
        <v>1218</v>
      </c>
      <c r="H246" s="173" t="s">
        <v>539</v>
      </c>
      <c r="I246" s="183" t="s">
        <v>1213</v>
      </c>
      <c r="J246" s="184">
        <v>41263</v>
      </c>
      <c r="K246" s="184">
        <v>41263</v>
      </c>
      <c r="L246" s="185">
        <v>5558.55</v>
      </c>
      <c r="M246" s="186">
        <v>166.76</v>
      </c>
      <c r="N246" s="187"/>
      <c r="O246" s="185"/>
      <c r="P246" s="185"/>
      <c r="Q246" s="185"/>
      <c r="R246" s="194"/>
      <c r="S246" s="195"/>
      <c r="T246" s="152" t="s">
        <v>541</v>
      </c>
      <c r="U246" s="198"/>
      <c r="V246" s="199"/>
      <c r="W246" s="198"/>
      <c r="X246" s="199"/>
    </row>
    <row r="247" ht="29" hidden="1" customHeight="1" spans="1:24">
      <c r="A247" s="170">
        <f t="shared" si="3"/>
        <v>240</v>
      </c>
      <c r="B247" s="171" t="s">
        <v>706</v>
      </c>
      <c r="C247" s="172" t="s">
        <v>543</v>
      </c>
      <c r="D247" s="173" t="s">
        <v>544</v>
      </c>
      <c r="E247" s="174" t="s">
        <v>535</v>
      </c>
      <c r="F247" s="174" t="s">
        <v>1215</v>
      </c>
      <c r="G247" s="173" t="s">
        <v>1218</v>
      </c>
      <c r="H247" s="173" t="s">
        <v>539</v>
      </c>
      <c r="I247" s="183" t="s">
        <v>1213</v>
      </c>
      <c r="J247" s="184">
        <v>41263</v>
      </c>
      <c r="K247" s="184">
        <v>41263</v>
      </c>
      <c r="L247" s="185">
        <v>5558.55</v>
      </c>
      <c r="M247" s="186">
        <v>166.76</v>
      </c>
      <c r="N247" s="187"/>
      <c r="O247" s="185"/>
      <c r="P247" s="185"/>
      <c r="Q247" s="185"/>
      <c r="R247" s="194"/>
      <c r="S247" s="195"/>
      <c r="T247" s="152" t="s">
        <v>541</v>
      </c>
      <c r="U247" s="198"/>
      <c r="V247" s="199"/>
      <c r="W247" s="198"/>
      <c r="X247" s="199"/>
    </row>
    <row r="248" ht="29" hidden="1" customHeight="1" spans="1:24">
      <c r="A248" s="170">
        <f t="shared" si="3"/>
        <v>241</v>
      </c>
      <c r="B248" s="171" t="s">
        <v>707</v>
      </c>
      <c r="C248" s="172" t="s">
        <v>543</v>
      </c>
      <c r="D248" s="173" t="s">
        <v>544</v>
      </c>
      <c r="E248" s="174" t="s">
        <v>535</v>
      </c>
      <c r="F248" s="174" t="s">
        <v>1215</v>
      </c>
      <c r="G248" s="173" t="s">
        <v>1218</v>
      </c>
      <c r="H248" s="173" t="s">
        <v>539</v>
      </c>
      <c r="I248" s="183" t="s">
        <v>1213</v>
      </c>
      <c r="J248" s="184">
        <v>41263</v>
      </c>
      <c r="K248" s="184">
        <v>41263</v>
      </c>
      <c r="L248" s="185">
        <v>5558.55</v>
      </c>
      <c r="M248" s="186">
        <v>166.76</v>
      </c>
      <c r="N248" s="187"/>
      <c r="O248" s="185"/>
      <c r="P248" s="185"/>
      <c r="Q248" s="185"/>
      <c r="R248" s="194"/>
      <c r="S248" s="195"/>
      <c r="T248" s="152" t="s">
        <v>541</v>
      </c>
      <c r="U248" s="198"/>
      <c r="V248" s="199"/>
      <c r="W248" s="198"/>
      <c r="X248" s="199"/>
    </row>
    <row r="249" ht="29" hidden="1" customHeight="1" spans="1:24">
      <c r="A249" s="170">
        <f t="shared" si="3"/>
        <v>242</v>
      </c>
      <c r="B249" s="171" t="s">
        <v>708</v>
      </c>
      <c r="C249" s="172" t="s">
        <v>543</v>
      </c>
      <c r="D249" s="173" t="s">
        <v>544</v>
      </c>
      <c r="E249" s="174" t="s">
        <v>535</v>
      </c>
      <c r="F249" s="174" t="s">
        <v>1215</v>
      </c>
      <c r="G249" s="173" t="s">
        <v>1218</v>
      </c>
      <c r="H249" s="173" t="s">
        <v>539</v>
      </c>
      <c r="I249" s="183" t="s">
        <v>1213</v>
      </c>
      <c r="J249" s="184">
        <v>41263</v>
      </c>
      <c r="K249" s="184">
        <v>41263</v>
      </c>
      <c r="L249" s="185">
        <v>5558.55</v>
      </c>
      <c r="M249" s="186">
        <v>166.76</v>
      </c>
      <c r="N249" s="187"/>
      <c r="O249" s="185"/>
      <c r="P249" s="185"/>
      <c r="Q249" s="185"/>
      <c r="R249" s="194"/>
      <c r="S249" s="195"/>
      <c r="T249" s="152" t="s">
        <v>541</v>
      </c>
      <c r="U249" s="198"/>
      <c r="V249" s="199"/>
      <c r="W249" s="198"/>
      <c r="X249" s="199"/>
    </row>
    <row r="250" ht="29" hidden="1" customHeight="1" spans="1:24">
      <c r="A250" s="170">
        <f t="shared" si="3"/>
        <v>243</v>
      </c>
      <c r="B250" s="171" t="s">
        <v>709</v>
      </c>
      <c r="C250" s="172" t="s">
        <v>543</v>
      </c>
      <c r="D250" s="173" t="s">
        <v>544</v>
      </c>
      <c r="E250" s="174" t="s">
        <v>535</v>
      </c>
      <c r="F250" s="174" t="s">
        <v>1215</v>
      </c>
      <c r="G250" s="173" t="s">
        <v>1218</v>
      </c>
      <c r="H250" s="173" t="s">
        <v>539</v>
      </c>
      <c r="I250" s="183" t="s">
        <v>1213</v>
      </c>
      <c r="J250" s="184">
        <v>41263</v>
      </c>
      <c r="K250" s="184">
        <v>41263</v>
      </c>
      <c r="L250" s="185">
        <v>5558.55</v>
      </c>
      <c r="M250" s="186">
        <v>166.76</v>
      </c>
      <c r="N250" s="187"/>
      <c r="O250" s="185"/>
      <c r="P250" s="185"/>
      <c r="Q250" s="185"/>
      <c r="R250" s="194"/>
      <c r="S250" s="195"/>
      <c r="T250" s="152" t="s">
        <v>541</v>
      </c>
      <c r="U250" s="198"/>
      <c r="V250" s="199"/>
      <c r="W250" s="198"/>
      <c r="X250" s="199"/>
    </row>
    <row r="251" ht="29" hidden="1" customHeight="1" spans="1:24">
      <c r="A251" s="170">
        <f t="shared" si="3"/>
        <v>244</v>
      </c>
      <c r="B251" s="171" t="s">
        <v>710</v>
      </c>
      <c r="C251" s="172" t="s">
        <v>543</v>
      </c>
      <c r="D251" s="173" t="s">
        <v>544</v>
      </c>
      <c r="E251" s="174" t="s">
        <v>535</v>
      </c>
      <c r="F251" s="174" t="s">
        <v>1215</v>
      </c>
      <c r="G251" s="173" t="s">
        <v>1218</v>
      </c>
      <c r="H251" s="173" t="s">
        <v>539</v>
      </c>
      <c r="I251" s="183" t="s">
        <v>1213</v>
      </c>
      <c r="J251" s="184">
        <v>41263</v>
      </c>
      <c r="K251" s="184">
        <v>41263</v>
      </c>
      <c r="L251" s="185">
        <v>5558.55</v>
      </c>
      <c r="M251" s="186">
        <v>166.76</v>
      </c>
      <c r="N251" s="187"/>
      <c r="O251" s="185"/>
      <c r="P251" s="185"/>
      <c r="Q251" s="185"/>
      <c r="R251" s="194"/>
      <c r="S251" s="195"/>
      <c r="T251" s="152" t="s">
        <v>541</v>
      </c>
      <c r="U251" s="198"/>
      <c r="V251" s="199"/>
      <c r="W251" s="198"/>
      <c r="X251" s="199"/>
    </row>
    <row r="252" ht="29" hidden="1" customHeight="1" spans="1:24">
      <c r="A252" s="170">
        <f t="shared" si="3"/>
        <v>245</v>
      </c>
      <c r="B252" s="171" t="s">
        <v>711</v>
      </c>
      <c r="C252" s="172" t="s">
        <v>543</v>
      </c>
      <c r="D252" s="173" t="s">
        <v>544</v>
      </c>
      <c r="E252" s="174" t="s">
        <v>535</v>
      </c>
      <c r="F252" s="174" t="s">
        <v>1215</v>
      </c>
      <c r="G252" s="173" t="s">
        <v>1218</v>
      </c>
      <c r="H252" s="173" t="s">
        <v>539</v>
      </c>
      <c r="I252" s="183" t="s">
        <v>1213</v>
      </c>
      <c r="J252" s="184">
        <v>41263</v>
      </c>
      <c r="K252" s="184">
        <v>41263</v>
      </c>
      <c r="L252" s="185">
        <v>5558.55</v>
      </c>
      <c r="M252" s="186">
        <v>166.76</v>
      </c>
      <c r="N252" s="187"/>
      <c r="O252" s="185"/>
      <c r="P252" s="185"/>
      <c r="Q252" s="185"/>
      <c r="R252" s="194"/>
      <c r="S252" s="195"/>
      <c r="T252" s="152" t="s">
        <v>541</v>
      </c>
      <c r="U252" s="198"/>
      <c r="V252" s="199"/>
      <c r="W252" s="198"/>
      <c r="X252" s="199"/>
    </row>
    <row r="253" ht="29" hidden="1" customHeight="1" spans="1:24">
      <c r="A253" s="170">
        <f t="shared" si="3"/>
        <v>246</v>
      </c>
      <c r="B253" s="171" t="s">
        <v>712</v>
      </c>
      <c r="C253" s="172" t="s">
        <v>543</v>
      </c>
      <c r="D253" s="173" t="s">
        <v>544</v>
      </c>
      <c r="E253" s="174" t="s">
        <v>535</v>
      </c>
      <c r="F253" s="174" t="s">
        <v>1215</v>
      </c>
      <c r="G253" s="173" t="s">
        <v>1218</v>
      </c>
      <c r="H253" s="173" t="s">
        <v>539</v>
      </c>
      <c r="I253" s="183" t="s">
        <v>1213</v>
      </c>
      <c r="J253" s="184">
        <v>41263</v>
      </c>
      <c r="K253" s="184">
        <v>41263</v>
      </c>
      <c r="L253" s="185">
        <v>5558.55</v>
      </c>
      <c r="M253" s="186">
        <v>166.76</v>
      </c>
      <c r="N253" s="187"/>
      <c r="O253" s="185"/>
      <c r="P253" s="185"/>
      <c r="Q253" s="185"/>
      <c r="R253" s="194"/>
      <c r="S253" s="195"/>
      <c r="T253" s="152" t="s">
        <v>541</v>
      </c>
      <c r="U253" s="198"/>
      <c r="V253" s="199"/>
      <c r="W253" s="198"/>
      <c r="X253" s="199"/>
    </row>
    <row r="254" ht="29" hidden="1" customHeight="1" spans="1:24">
      <c r="A254" s="170">
        <f t="shared" si="3"/>
        <v>247</v>
      </c>
      <c r="B254" s="171" t="s">
        <v>713</v>
      </c>
      <c r="C254" s="172" t="s">
        <v>543</v>
      </c>
      <c r="D254" s="173" t="s">
        <v>544</v>
      </c>
      <c r="E254" s="174" t="s">
        <v>535</v>
      </c>
      <c r="F254" s="174" t="s">
        <v>1215</v>
      </c>
      <c r="G254" s="173" t="s">
        <v>1218</v>
      </c>
      <c r="H254" s="173" t="s">
        <v>539</v>
      </c>
      <c r="I254" s="183" t="s">
        <v>1213</v>
      </c>
      <c r="J254" s="184">
        <v>41263</v>
      </c>
      <c r="K254" s="184">
        <v>41263</v>
      </c>
      <c r="L254" s="185">
        <v>5558.55</v>
      </c>
      <c r="M254" s="186">
        <v>166.76</v>
      </c>
      <c r="N254" s="187"/>
      <c r="O254" s="185"/>
      <c r="P254" s="185"/>
      <c r="Q254" s="185"/>
      <c r="R254" s="194"/>
      <c r="S254" s="195"/>
      <c r="T254" s="152" t="s">
        <v>541</v>
      </c>
      <c r="U254" s="198"/>
      <c r="V254" s="199"/>
      <c r="W254" s="198"/>
      <c r="X254" s="199"/>
    </row>
    <row r="255" ht="29" hidden="1" customHeight="1" spans="1:24">
      <c r="A255" s="170">
        <f t="shared" si="3"/>
        <v>248</v>
      </c>
      <c r="B255" s="171" t="s">
        <v>714</v>
      </c>
      <c r="C255" s="172" t="s">
        <v>543</v>
      </c>
      <c r="D255" s="173" t="s">
        <v>544</v>
      </c>
      <c r="E255" s="174" t="s">
        <v>535</v>
      </c>
      <c r="F255" s="174" t="s">
        <v>1215</v>
      </c>
      <c r="G255" s="173" t="s">
        <v>1218</v>
      </c>
      <c r="H255" s="173" t="s">
        <v>539</v>
      </c>
      <c r="I255" s="183" t="s">
        <v>1213</v>
      </c>
      <c r="J255" s="184">
        <v>41263</v>
      </c>
      <c r="K255" s="184">
        <v>41263</v>
      </c>
      <c r="L255" s="185">
        <v>5558.55</v>
      </c>
      <c r="M255" s="186">
        <v>166.76</v>
      </c>
      <c r="N255" s="187"/>
      <c r="O255" s="185"/>
      <c r="P255" s="185"/>
      <c r="Q255" s="185"/>
      <c r="R255" s="194"/>
      <c r="S255" s="195"/>
      <c r="T255" s="152" t="s">
        <v>541</v>
      </c>
      <c r="U255" s="198"/>
      <c r="V255" s="199"/>
      <c r="W255" s="198"/>
      <c r="X255" s="199"/>
    </row>
    <row r="256" ht="29" hidden="1" customHeight="1" spans="1:24">
      <c r="A256" s="170">
        <f t="shared" si="3"/>
        <v>249</v>
      </c>
      <c r="B256" s="171" t="s">
        <v>715</v>
      </c>
      <c r="C256" s="172" t="s">
        <v>543</v>
      </c>
      <c r="D256" s="173" t="s">
        <v>544</v>
      </c>
      <c r="E256" s="174" t="s">
        <v>535</v>
      </c>
      <c r="F256" s="174" t="s">
        <v>1215</v>
      </c>
      <c r="G256" s="173" t="s">
        <v>1218</v>
      </c>
      <c r="H256" s="173" t="s">
        <v>539</v>
      </c>
      <c r="I256" s="183" t="s">
        <v>1213</v>
      </c>
      <c r="J256" s="184">
        <v>41263</v>
      </c>
      <c r="K256" s="184">
        <v>41263</v>
      </c>
      <c r="L256" s="185">
        <v>5558.55</v>
      </c>
      <c r="M256" s="186">
        <v>166.76</v>
      </c>
      <c r="N256" s="187"/>
      <c r="O256" s="185"/>
      <c r="P256" s="185"/>
      <c r="Q256" s="185"/>
      <c r="R256" s="194"/>
      <c r="S256" s="195"/>
      <c r="T256" s="152" t="s">
        <v>541</v>
      </c>
      <c r="U256" s="198"/>
      <c r="V256" s="199"/>
      <c r="W256" s="198"/>
      <c r="X256" s="199"/>
    </row>
    <row r="257" ht="29" hidden="1" customHeight="1" spans="1:24">
      <c r="A257" s="170">
        <f t="shared" si="3"/>
        <v>250</v>
      </c>
      <c r="B257" s="171" t="s">
        <v>716</v>
      </c>
      <c r="C257" s="172" t="s">
        <v>543</v>
      </c>
      <c r="D257" s="173" t="s">
        <v>544</v>
      </c>
      <c r="E257" s="174" t="s">
        <v>535</v>
      </c>
      <c r="F257" s="174" t="s">
        <v>1215</v>
      </c>
      <c r="G257" s="173" t="s">
        <v>1218</v>
      </c>
      <c r="H257" s="173" t="s">
        <v>539</v>
      </c>
      <c r="I257" s="183" t="s">
        <v>1213</v>
      </c>
      <c r="J257" s="184">
        <v>41263</v>
      </c>
      <c r="K257" s="184">
        <v>41263</v>
      </c>
      <c r="L257" s="185">
        <v>5558.55</v>
      </c>
      <c r="M257" s="186">
        <v>166.76</v>
      </c>
      <c r="N257" s="187"/>
      <c r="O257" s="185"/>
      <c r="P257" s="185"/>
      <c r="Q257" s="185"/>
      <c r="R257" s="194"/>
      <c r="S257" s="195"/>
      <c r="T257" s="152" t="s">
        <v>541</v>
      </c>
      <c r="U257" s="198"/>
      <c r="V257" s="199"/>
      <c r="W257" s="198"/>
      <c r="X257" s="199"/>
    </row>
    <row r="258" ht="29" hidden="1" customHeight="1" spans="1:24">
      <c r="A258" s="170">
        <f t="shared" si="3"/>
        <v>251</v>
      </c>
      <c r="B258" s="171" t="s">
        <v>717</v>
      </c>
      <c r="C258" s="172" t="s">
        <v>543</v>
      </c>
      <c r="D258" s="173" t="s">
        <v>544</v>
      </c>
      <c r="E258" s="174" t="s">
        <v>535</v>
      </c>
      <c r="F258" s="174" t="s">
        <v>1215</v>
      </c>
      <c r="G258" s="173" t="s">
        <v>1218</v>
      </c>
      <c r="H258" s="173" t="s">
        <v>539</v>
      </c>
      <c r="I258" s="183" t="s">
        <v>1213</v>
      </c>
      <c r="J258" s="184">
        <v>41263</v>
      </c>
      <c r="K258" s="184">
        <v>41263</v>
      </c>
      <c r="L258" s="185">
        <v>5558.55</v>
      </c>
      <c r="M258" s="186">
        <v>166.76</v>
      </c>
      <c r="N258" s="187"/>
      <c r="O258" s="185"/>
      <c r="P258" s="185"/>
      <c r="Q258" s="185"/>
      <c r="R258" s="194"/>
      <c r="S258" s="195"/>
      <c r="T258" s="152" t="s">
        <v>541</v>
      </c>
      <c r="U258" s="198"/>
      <c r="V258" s="199"/>
      <c r="W258" s="198"/>
      <c r="X258" s="199"/>
    </row>
    <row r="259" ht="29" hidden="1" customHeight="1" spans="1:24">
      <c r="A259" s="170">
        <f t="shared" si="3"/>
        <v>252</v>
      </c>
      <c r="B259" s="171" t="s">
        <v>718</v>
      </c>
      <c r="C259" s="172" t="s">
        <v>543</v>
      </c>
      <c r="D259" s="173" t="s">
        <v>544</v>
      </c>
      <c r="E259" s="174" t="s">
        <v>535</v>
      </c>
      <c r="F259" s="174" t="s">
        <v>1215</v>
      </c>
      <c r="G259" s="173" t="s">
        <v>1218</v>
      </c>
      <c r="H259" s="173" t="s">
        <v>539</v>
      </c>
      <c r="I259" s="183" t="s">
        <v>1213</v>
      </c>
      <c r="J259" s="184">
        <v>41263</v>
      </c>
      <c r="K259" s="184">
        <v>41263</v>
      </c>
      <c r="L259" s="185">
        <v>5558.55</v>
      </c>
      <c r="M259" s="186">
        <v>166.76</v>
      </c>
      <c r="N259" s="187"/>
      <c r="O259" s="185"/>
      <c r="P259" s="185"/>
      <c r="Q259" s="185"/>
      <c r="R259" s="194"/>
      <c r="S259" s="195"/>
      <c r="T259" s="152" t="s">
        <v>541</v>
      </c>
      <c r="U259" s="198"/>
      <c r="V259" s="199"/>
      <c r="W259" s="198"/>
      <c r="X259" s="199"/>
    </row>
    <row r="260" ht="29" hidden="1" customHeight="1" spans="1:24">
      <c r="A260" s="170">
        <f t="shared" si="3"/>
        <v>253</v>
      </c>
      <c r="B260" s="171" t="s">
        <v>719</v>
      </c>
      <c r="C260" s="172" t="s">
        <v>543</v>
      </c>
      <c r="D260" s="173" t="s">
        <v>556</v>
      </c>
      <c r="E260" s="174" t="s">
        <v>535</v>
      </c>
      <c r="F260" s="174" t="s">
        <v>1215</v>
      </c>
      <c r="G260" s="173" t="s">
        <v>1219</v>
      </c>
      <c r="H260" s="173" t="s">
        <v>539</v>
      </c>
      <c r="I260" s="183" t="s">
        <v>1213</v>
      </c>
      <c r="J260" s="184">
        <v>41604</v>
      </c>
      <c r="K260" s="184">
        <v>41604</v>
      </c>
      <c r="L260" s="185">
        <v>18172.38</v>
      </c>
      <c r="M260" s="186">
        <v>545.17</v>
      </c>
      <c r="N260" s="187"/>
      <c r="O260" s="185"/>
      <c r="P260" s="185"/>
      <c r="Q260" s="185"/>
      <c r="R260" s="194"/>
      <c r="S260" s="195"/>
      <c r="T260" s="152" t="s">
        <v>541</v>
      </c>
      <c r="U260" s="198"/>
      <c r="V260" s="199"/>
      <c r="W260" s="198"/>
      <c r="X260" s="199"/>
    </row>
    <row r="261" ht="29" hidden="1" customHeight="1" spans="1:24">
      <c r="A261" s="170">
        <f t="shared" si="3"/>
        <v>254</v>
      </c>
      <c r="B261" s="171" t="s">
        <v>720</v>
      </c>
      <c r="C261" s="172" t="s">
        <v>543</v>
      </c>
      <c r="D261" s="173" t="s">
        <v>544</v>
      </c>
      <c r="E261" s="174" t="s">
        <v>535</v>
      </c>
      <c r="F261" s="174" t="s">
        <v>1215</v>
      </c>
      <c r="G261" s="173" t="s">
        <v>1218</v>
      </c>
      <c r="H261" s="173" t="s">
        <v>539</v>
      </c>
      <c r="I261" s="183" t="s">
        <v>1213</v>
      </c>
      <c r="J261" s="184">
        <v>41263</v>
      </c>
      <c r="K261" s="184">
        <v>41263</v>
      </c>
      <c r="L261" s="185">
        <v>5558.55</v>
      </c>
      <c r="M261" s="186">
        <v>166.76</v>
      </c>
      <c r="N261" s="187"/>
      <c r="O261" s="185"/>
      <c r="P261" s="185"/>
      <c r="Q261" s="185"/>
      <c r="R261" s="194"/>
      <c r="S261" s="195"/>
      <c r="T261" s="152" t="s">
        <v>541</v>
      </c>
      <c r="U261" s="198"/>
      <c r="V261" s="199"/>
      <c r="W261" s="198"/>
      <c r="X261" s="199"/>
    </row>
    <row r="262" ht="29" hidden="1" customHeight="1" spans="1:24">
      <c r="A262" s="170">
        <f t="shared" si="3"/>
        <v>255</v>
      </c>
      <c r="B262" s="171" t="s">
        <v>721</v>
      </c>
      <c r="C262" s="172" t="s">
        <v>543</v>
      </c>
      <c r="D262" s="173" t="s">
        <v>544</v>
      </c>
      <c r="E262" s="174" t="s">
        <v>535</v>
      </c>
      <c r="F262" s="174" t="s">
        <v>1215</v>
      </c>
      <c r="G262" s="173" t="s">
        <v>1218</v>
      </c>
      <c r="H262" s="173" t="s">
        <v>539</v>
      </c>
      <c r="I262" s="183" t="s">
        <v>1213</v>
      </c>
      <c r="J262" s="184">
        <v>41263</v>
      </c>
      <c r="K262" s="184">
        <v>41263</v>
      </c>
      <c r="L262" s="185">
        <v>5558.55</v>
      </c>
      <c r="M262" s="186">
        <v>166.76</v>
      </c>
      <c r="N262" s="187"/>
      <c r="O262" s="185"/>
      <c r="P262" s="185"/>
      <c r="Q262" s="185"/>
      <c r="R262" s="194"/>
      <c r="S262" s="195"/>
      <c r="T262" s="152" t="s">
        <v>541</v>
      </c>
      <c r="U262" s="198"/>
      <c r="V262" s="199"/>
      <c r="W262" s="198"/>
      <c r="X262" s="199"/>
    </row>
    <row r="263" ht="29" hidden="1" customHeight="1" spans="1:24">
      <c r="A263" s="170">
        <f t="shared" si="3"/>
        <v>256</v>
      </c>
      <c r="B263" s="171" t="s">
        <v>722</v>
      </c>
      <c r="C263" s="172" t="s">
        <v>543</v>
      </c>
      <c r="D263" s="173" t="s">
        <v>544</v>
      </c>
      <c r="E263" s="174" t="s">
        <v>535</v>
      </c>
      <c r="F263" s="174" t="s">
        <v>1215</v>
      </c>
      <c r="G263" s="173" t="s">
        <v>1218</v>
      </c>
      <c r="H263" s="173" t="s">
        <v>539</v>
      </c>
      <c r="I263" s="183" t="s">
        <v>1213</v>
      </c>
      <c r="J263" s="184">
        <v>41263</v>
      </c>
      <c r="K263" s="184">
        <v>41263</v>
      </c>
      <c r="L263" s="185">
        <v>5558.55</v>
      </c>
      <c r="M263" s="186">
        <v>166.76</v>
      </c>
      <c r="N263" s="187"/>
      <c r="O263" s="185"/>
      <c r="P263" s="185"/>
      <c r="Q263" s="185"/>
      <c r="R263" s="194"/>
      <c r="S263" s="195"/>
      <c r="T263" s="152" t="s">
        <v>541</v>
      </c>
      <c r="U263" s="198"/>
      <c r="V263" s="199"/>
      <c r="W263" s="198"/>
      <c r="X263" s="199"/>
    </row>
    <row r="264" ht="29" hidden="1" customHeight="1" spans="1:24">
      <c r="A264" s="170">
        <f t="shared" si="3"/>
        <v>257</v>
      </c>
      <c r="B264" s="171" t="s">
        <v>723</v>
      </c>
      <c r="C264" s="172" t="s">
        <v>543</v>
      </c>
      <c r="D264" s="173" t="s">
        <v>544</v>
      </c>
      <c r="E264" s="174" t="s">
        <v>535</v>
      </c>
      <c r="F264" s="174" t="s">
        <v>1215</v>
      </c>
      <c r="G264" s="173" t="s">
        <v>1218</v>
      </c>
      <c r="H264" s="173" t="s">
        <v>539</v>
      </c>
      <c r="I264" s="183" t="s">
        <v>1213</v>
      </c>
      <c r="J264" s="184">
        <v>41263</v>
      </c>
      <c r="K264" s="184">
        <v>41263</v>
      </c>
      <c r="L264" s="185">
        <v>5558.55</v>
      </c>
      <c r="M264" s="186">
        <v>166.76</v>
      </c>
      <c r="N264" s="187"/>
      <c r="O264" s="185"/>
      <c r="P264" s="185"/>
      <c r="Q264" s="185"/>
      <c r="R264" s="194"/>
      <c r="S264" s="195"/>
      <c r="T264" s="152" t="s">
        <v>541</v>
      </c>
      <c r="U264" s="198"/>
      <c r="V264" s="199"/>
      <c r="W264" s="198"/>
      <c r="X264" s="199"/>
    </row>
    <row r="265" ht="29" hidden="1" customHeight="1" spans="1:24">
      <c r="A265" s="170">
        <f t="shared" ref="A265:A328" si="4">A264+1</f>
        <v>258</v>
      </c>
      <c r="B265" s="171" t="s">
        <v>724</v>
      </c>
      <c r="C265" s="172" t="s">
        <v>543</v>
      </c>
      <c r="D265" s="173" t="s">
        <v>544</v>
      </c>
      <c r="E265" s="174" t="s">
        <v>535</v>
      </c>
      <c r="F265" s="174" t="s">
        <v>1215</v>
      </c>
      <c r="G265" s="173" t="s">
        <v>1218</v>
      </c>
      <c r="H265" s="173" t="s">
        <v>539</v>
      </c>
      <c r="I265" s="183" t="s">
        <v>1213</v>
      </c>
      <c r="J265" s="184">
        <v>41263</v>
      </c>
      <c r="K265" s="184">
        <v>41263</v>
      </c>
      <c r="L265" s="185">
        <v>5558.55</v>
      </c>
      <c r="M265" s="186">
        <v>166.76</v>
      </c>
      <c r="N265" s="187"/>
      <c r="O265" s="185"/>
      <c r="P265" s="185"/>
      <c r="Q265" s="185"/>
      <c r="R265" s="194"/>
      <c r="S265" s="195"/>
      <c r="T265" s="152" t="s">
        <v>541</v>
      </c>
      <c r="U265" s="198"/>
      <c r="V265" s="199"/>
      <c r="W265" s="198"/>
      <c r="X265" s="199"/>
    </row>
    <row r="266" ht="29" hidden="1" customHeight="1" spans="1:24">
      <c r="A266" s="170">
        <f t="shared" si="4"/>
        <v>259</v>
      </c>
      <c r="B266" s="171" t="s">
        <v>725</v>
      </c>
      <c r="C266" s="172" t="s">
        <v>543</v>
      </c>
      <c r="D266" s="173" t="s">
        <v>544</v>
      </c>
      <c r="E266" s="174" t="s">
        <v>535</v>
      </c>
      <c r="F266" s="174" t="s">
        <v>1215</v>
      </c>
      <c r="G266" s="173" t="s">
        <v>1218</v>
      </c>
      <c r="H266" s="173" t="s">
        <v>539</v>
      </c>
      <c r="I266" s="183" t="s">
        <v>1213</v>
      </c>
      <c r="J266" s="184">
        <v>41263</v>
      </c>
      <c r="K266" s="184">
        <v>41263</v>
      </c>
      <c r="L266" s="185">
        <v>5558.55</v>
      </c>
      <c r="M266" s="186">
        <v>166.76</v>
      </c>
      <c r="N266" s="187"/>
      <c r="O266" s="185"/>
      <c r="P266" s="185"/>
      <c r="Q266" s="185"/>
      <c r="R266" s="194"/>
      <c r="S266" s="195"/>
      <c r="T266" s="152" t="s">
        <v>541</v>
      </c>
      <c r="U266" s="198"/>
      <c r="V266" s="199"/>
      <c r="W266" s="198"/>
      <c r="X266" s="199"/>
    </row>
    <row r="267" ht="29" hidden="1" customHeight="1" spans="1:24">
      <c r="A267" s="170">
        <f t="shared" si="4"/>
        <v>260</v>
      </c>
      <c r="B267" s="171" t="s">
        <v>726</v>
      </c>
      <c r="C267" s="172" t="s">
        <v>543</v>
      </c>
      <c r="D267" s="173" t="s">
        <v>544</v>
      </c>
      <c r="E267" s="174" t="s">
        <v>535</v>
      </c>
      <c r="F267" s="174" t="s">
        <v>1215</v>
      </c>
      <c r="G267" s="173" t="s">
        <v>1218</v>
      </c>
      <c r="H267" s="173" t="s">
        <v>539</v>
      </c>
      <c r="I267" s="183" t="s">
        <v>1213</v>
      </c>
      <c r="J267" s="184">
        <v>41263</v>
      </c>
      <c r="K267" s="184">
        <v>41263</v>
      </c>
      <c r="L267" s="185">
        <v>5558.55</v>
      </c>
      <c r="M267" s="186">
        <v>166.76</v>
      </c>
      <c r="N267" s="187"/>
      <c r="O267" s="185"/>
      <c r="P267" s="185"/>
      <c r="Q267" s="185"/>
      <c r="R267" s="194"/>
      <c r="S267" s="195"/>
      <c r="T267" s="152" t="s">
        <v>541</v>
      </c>
      <c r="U267" s="198"/>
      <c r="V267" s="199"/>
      <c r="W267" s="198"/>
      <c r="X267" s="199"/>
    </row>
    <row r="268" ht="29" hidden="1" customHeight="1" spans="1:24">
      <c r="A268" s="170">
        <f t="shared" si="4"/>
        <v>261</v>
      </c>
      <c r="B268" s="171" t="s">
        <v>727</v>
      </c>
      <c r="C268" s="172" t="s">
        <v>543</v>
      </c>
      <c r="D268" s="173" t="s">
        <v>544</v>
      </c>
      <c r="E268" s="174" t="s">
        <v>535</v>
      </c>
      <c r="F268" s="174" t="s">
        <v>1215</v>
      </c>
      <c r="G268" s="173" t="s">
        <v>1218</v>
      </c>
      <c r="H268" s="173" t="s">
        <v>539</v>
      </c>
      <c r="I268" s="183" t="s">
        <v>1213</v>
      </c>
      <c r="J268" s="184">
        <v>41263</v>
      </c>
      <c r="K268" s="184">
        <v>41263</v>
      </c>
      <c r="L268" s="185">
        <v>5558.55</v>
      </c>
      <c r="M268" s="186">
        <v>166.76</v>
      </c>
      <c r="N268" s="187"/>
      <c r="O268" s="185"/>
      <c r="P268" s="185"/>
      <c r="Q268" s="185"/>
      <c r="R268" s="194"/>
      <c r="S268" s="195"/>
      <c r="T268" s="152" t="s">
        <v>541</v>
      </c>
      <c r="U268" s="198"/>
      <c r="V268" s="199"/>
      <c r="W268" s="198"/>
      <c r="X268" s="199"/>
    </row>
    <row r="269" ht="29" hidden="1" customHeight="1" spans="1:24">
      <c r="A269" s="170">
        <f t="shared" si="4"/>
        <v>262</v>
      </c>
      <c r="B269" s="171" t="s">
        <v>728</v>
      </c>
      <c r="C269" s="172" t="s">
        <v>543</v>
      </c>
      <c r="D269" s="173" t="s">
        <v>544</v>
      </c>
      <c r="E269" s="174" t="s">
        <v>535</v>
      </c>
      <c r="F269" s="174" t="s">
        <v>1215</v>
      </c>
      <c r="G269" s="173" t="s">
        <v>1218</v>
      </c>
      <c r="H269" s="173" t="s">
        <v>539</v>
      </c>
      <c r="I269" s="183" t="s">
        <v>1213</v>
      </c>
      <c r="J269" s="184">
        <v>41263</v>
      </c>
      <c r="K269" s="184">
        <v>41263</v>
      </c>
      <c r="L269" s="185">
        <v>5558.55</v>
      </c>
      <c r="M269" s="186">
        <v>166.76</v>
      </c>
      <c r="N269" s="187"/>
      <c r="O269" s="185"/>
      <c r="P269" s="185"/>
      <c r="Q269" s="185"/>
      <c r="R269" s="194"/>
      <c r="S269" s="195"/>
      <c r="T269" s="152" t="s">
        <v>541</v>
      </c>
      <c r="U269" s="198"/>
      <c r="V269" s="199"/>
      <c r="W269" s="198"/>
      <c r="X269" s="199"/>
    </row>
    <row r="270" ht="29" hidden="1" customHeight="1" spans="1:24">
      <c r="A270" s="170">
        <f t="shared" si="4"/>
        <v>263</v>
      </c>
      <c r="B270" s="171" t="s">
        <v>729</v>
      </c>
      <c r="C270" s="172" t="s">
        <v>543</v>
      </c>
      <c r="D270" s="173" t="s">
        <v>544</v>
      </c>
      <c r="E270" s="174" t="s">
        <v>535</v>
      </c>
      <c r="F270" s="174" t="s">
        <v>1215</v>
      </c>
      <c r="G270" s="173" t="s">
        <v>1218</v>
      </c>
      <c r="H270" s="173" t="s">
        <v>539</v>
      </c>
      <c r="I270" s="183" t="s">
        <v>1213</v>
      </c>
      <c r="J270" s="184">
        <v>41263</v>
      </c>
      <c r="K270" s="184">
        <v>41263</v>
      </c>
      <c r="L270" s="185">
        <v>5579.43</v>
      </c>
      <c r="M270" s="186">
        <v>167.38</v>
      </c>
      <c r="N270" s="187"/>
      <c r="O270" s="185"/>
      <c r="P270" s="185"/>
      <c r="Q270" s="185"/>
      <c r="R270" s="194"/>
      <c r="S270" s="195"/>
      <c r="T270" s="152" t="s">
        <v>541</v>
      </c>
      <c r="U270" s="198"/>
      <c r="V270" s="199"/>
      <c r="W270" s="198"/>
      <c r="X270" s="199"/>
    </row>
    <row r="271" ht="29" hidden="1" customHeight="1" spans="1:24">
      <c r="A271" s="170">
        <f t="shared" si="4"/>
        <v>264</v>
      </c>
      <c r="B271" s="171" t="s">
        <v>730</v>
      </c>
      <c r="C271" s="172" t="s">
        <v>543</v>
      </c>
      <c r="D271" s="173" t="s">
        <v>544</v>
      </c>
      <c r="E271" s="174" t="s">
        <v>535</v>
      </c>
      <c r="F271" s="174" t="s">
        <v>1215</v>
      </c>
      <c r="G271" s="173" t="s">
        <v>1218</v>
      </c>
      <c r="H271" s="173" t="s">
        <v>539</v>
      </c>
      <c r="I271" s="183" t="s">
        <v>1213</v>
      </c>
      <c r="J271" s="184">
        <v>41263</v>
      </c>
      <c r="K271" s="184">
        <v>41263</v>
      </c>
      <c r="L271" s="185">
        <v>6065.85</v>
      </c>
      <c r="M271" s="186">
        <v>181.98</v>
      </c>
      <c r="N271" s="187"/>
      <c r="O271" s="185"/>
      <c r="P271" s="185"/>
      <c r="Q271" s="185"/>
      <c r="R271" s="194"/>
      <c r="S271" s="195"/>
      <c r="T271" s="152" t="s">
        <v>541</v>
      </c>
      <c r="U271" s="198"/>
      <c r="V271" s="199"/>
      <c r="W271" s="198"/>
      <c r="X271" s="199"/>
    </row>
    <row r="272" ht="29" hidden="1" customHeight="1" spans="1:24">
      <c r="A272" s="170">
        <f t="shared" si="4"/>
        <v>265</v>
      </c>
      <c r="B272" s="171" t="s">
        <v>731</v>
      </c>
      <c r="C272" s="172" t="s">
        <v>543</v>
      </c>
      <c r="D272" s="173" t="s">
        <v>544</v>
      </c>
      <c r="E272" s="174" t="s">
        <v>535</v>
      </c>
      <c r="F272" s="174" t="s">
        <v>1215</v>
      </c>
      <c r="G272" s="173" t="s">
        <v>1218</v>
      </c>
      <c r="H272" s="173" t="s">
        <v>539</v>
      </c>
      <c r="I272" s="183" t="s">
        <v>1213</v>
      </c>
      <c r="J272" s="184">
        <v>41263</v>
      </c>
      <c r="K272" s="184">
        <v>41263</v>
      </c>
      <c r="L272" s="185">
        <v>5558.55</v>
      </c>
      <c r="M272" s="186">
        <v>166.76</v>
      </c>
      <c r="N272" s="187"/>
      <c r="O272" s="185"/>
      <c r="P272" s="185"/>
      <c r="Q272" s="185"/>
      <c r="R272" s="194"/>
      <c r="S272" s="195"/>
      <c r="T272" s="152" t="s">
        <v>541</v>
      </c>
      <c r="U272" s="198"/>
      <c r="V272" s="199"/>
      <c r="W272" s="198"/>
      <c r="X272" s="199"/>
    </row>
    <row r="273" ht="29" hidden="1" customHeight="1" spans="1:24">
      <c r="A273" s="170">
        <f t="shared" si="4"/>
        <v>266</v>
      </c>
      <c r="B273" s="171" t="s">
        <v>732</v>
      </c>
      <c r="C273" s="172" t="s">
        <v>733</v>
      </c>
      <c r="D273" s="173" t="s">
        <v>734</v>
      </c>
      <c r="E273" s="174" t="s">
        <v>535</v>
      </c>
      <c r="F273" s="174" t="s">
        <v>1215</v>
      </c>
      <c r="G273" s="173" t="s">
        <v>538</v>
      </c>
      <c r="H273" s="173" t="s">
        <v>539</v>
      </c>
      <c r="I273" s="183" t="s">
        <v>1221</v>
      </c>
      <c r="J273" s="184">
        <v>42656</v>
      </c>
      <c r="K273" s="184">
        <v>42656</v>
      </c>
      <c r="L273" s="185">
        <v>140544.44</v>
      </c>
      <c r="M273" s="186">
        <v>4216.33</v>
      </c>
      <c r="N273" s="187"/>
      <c r="O273" s="185"/>
      <c r="P273" s="185"/>
      <c r="Q273" s="185"/>
      <c r="R273" s="194"/>
      <c r="S273" s="195"/>
      <c r="T273" s="152" t="s">
        <v>541</v>
      </c>
      <c r="U273" s="198"/>
      <c r="V273" s="199"/>
      <c r="W273" s="198"/>
      <c r="X273" s="199"/>
    </row>
    <row r="274" ht="29" hidden="1" customHeight="1" spans="1:24">
      <c r="A274" s="170">
        <f t="shared" si="4"/>
        <v>267</v>
      </c>
      <c r="B274" s="171" t="s">
        <v>736</v>
      </c>
      <c r="C274" s="172" t="s">
        <v>543</v>
      </c>
      <c r="D274" s="173" t="s">
        <v>544</v>
      </c>
      <c r="E274" s="174" t="s">
        <v>535</v>
      </c>
      <c r="F274" s="174" t="s">
        <v>1215</v>
      </c>
      <c r="G274" s="173" t="s">
        <v>1218</v>
      </c>
      <c r="H274" s="173" t="s">
        <v>539</v>
      </c>
      <c r="I274" s="183" t="s">
        <v>1213</v>
      </c>
      <c r="J274" s="184">
        <v>41263</v>
      </c>
      <c r="K274" s="184">
        <v>41263</v>
      </c>
      <c r="L274" s="185">
        <v>5572.22</v>
      </c>
      <c r="M274" s="186">
        <v>167.17</v>
      </c>
      <c r="N274" s="187"/>
      <c r="O274" s="185"/>
      <c r="P274" s="185"/>
      <c r="Q274" s="185"/>
      <c r="R274" s="194"/>
      <c r="S274" s="195"/>
      <c r="T274" s="152" t="s">
        <v>541</v>
      </c>
      <c r="U274" s="198"/>
      <c r="V274" s="199"/>
      <c r="W274" s="198"/>
      <c r="X274" s="199"/>
    </row>
    <row r="275" ht="29" hidden="1" customHeight="1" spans="1:24">
      <c r="A275" s="170">
        <f t="shared" si="4"/>
        <v>268</v>
      </c>
      <c r="B275" s="171" t="s">
        <v>737</v>
      </c>
      <c r="C275" s="172" t="s">
        <v>543</v>
      </c>
      <c r="D275" s="173" t="s">
        <v>544</v>
      </c>
      <c r="E275" s="174" t="s">
        <v>535</v>
      </c>
      <c r="F275" s="174" t="s">
        <v>1215</v>
      </c>
      <c r="G275" s="173" t="s">
        <v>1218</v>
      </c>
      <c r="H275" s="173" t="s">
        <v>539</v>
      </c>
      <c r="I275" s="183" t="s">
        <v>1213</v>
      </c>
      <c r="J275" s="184">
        <v>41263</v>
      </c>
      <c r="K275" s="184">
        <v>41263</v>
      </c>
      <c r="L275" s="185">
        <v>5825.79</v>
      </c>
      <c r="M275" s="186">
        <v>174.77</v>
      </c>
      <c r="N275" s="187"/>
      <c r="O275" s="185"/>
      <c r="P275" s="185"/>
      <c r="Q275" s="185"/>
      <c r="R275" s="194"/>
      <c r="S275" s="195"/>
      <c r="T275" s="152" t="s">
        <v>541</v>
      </c>
      <c r="U275" s="198"/>
      <c r="V275" s="199"/>
      <c r="W275" s="198"/>
      <c r="X275" s="199"/>
    </row>
    <row r="276" ht="29" hidden="1" customHeight="1" spans="1:24">
      <c r="A276" s="170">
        <f t="shared" si="4"/>
        <v>269</v>
      </c>
      <c r="B276" s="171" t="s">
        <v>738</v>
      </c>
      <c r="C276" s="172" t="s">
        <v>543</v>
      </c>
      <c r="D276" s="173" t="s">
        <v>544</v>
      </c>
      <c r="E276" s="174" t="s">
        <v>535</v>
      </c>
      <c r="F276" s="174" t="s">
        <v>1215</v>
      </c>
      <c r="G276" s="173" t="s">
        <v>1218</v>
      </c>
      <c r="H276" s="173" t="s">
        <v>539</v>
      </c>
      <c r="I276" s="183" t="s">
        <v>1213</v>
      </c>
      <c r="J276" s="184">
        <v>41263</v>
      </c>
      <c r="K276" s="184">
        <v>41263</v>
      </c>
      <c r="L276" s="185">
        <v>5572.22</v>
      </c>
      <c r="M276" s="186">
        <v>167.17</v>
      </c>
      <c r="N276" s="187"/>
      <c r="O276" s="185"/>
      <c r="P276" s="185"/>
      <c r="Q276" s="185"/>
      <c r="R276" s="194"/>
      <c r="S276" s="195"/>
      <c r="T276" s="152" t="s">
        <v>541</v>
      </c>
      <c r="U276" s="198"/>
      <c r="V276" s="199"/>
      <c r="W276" s="198"/>
      <c r="X276" s="199"/>
    </row>
    <row r="277" ht="29" hidden="1" customHeight="1" spans="1:24">
      <c r="A277" s="170">
        <f t="shared" si="4"/>
        <v>270</v>
      </c>
      <c r="B277" s="171" t="s">
        <v>739</v>
      </c>
      <c r="C277" s="172" t="s">
        <v>543</v>
      </c>
      <c r="D277" s="173" t="s">
        <v>544</v>
      </c>
      <c r="E277" s="174" t="s">
        <v>535</v>
      </c>
      <c r="F277" s="174" t="s">
        <v>1215</v>
      </c>
      <c r="G277" s="173" t="s">
        <v>1218</v>
      </c>
      <c r="H277" s="173" t="s">
        <v>539</v>
      </c>
      <c r="I277" s="183" t="s">
        <v>1213</v>
      </c>
      <c r="J277" s="184">
        <v>41263</v>
      </c>
      <c r="K277" s="184">
        <v>41263</v>
      </c>
      <c r="L277" s="185">
        <v>5572.22</v>
      </c>
      <c r="M277" s="186">
        <v>167.17</v>
      </c>
      <c r="N277" s="187"/>
      <c r="O277" s="185"/>
      <c r="P277" s="185"/>
      <c r="Q277" s="185"/>
      <c r="R277" s="194"/>
      <c r="S277" s="195"/>
      <c r="T277" s="152" t="s">
        <v>541</v>
      </c>
      <c r="U277" s="198"/>
      <c r="V277" s="199"/>
      <c r="W277" s="198"/>
      <c r="X277" s="199"/>
    </row>
    <row r="278" ht="29" hidden="1" customHeight="1" spans="1:24">
      <c r="A278" s="170">
        <f t="shared" si="4"/>
        <v>271</v>
      </c>
      <c r="B278" s="171" t="s">
        <v>740</v>
      </c>
      <c r="C278" s="172" t="s">
        <v>543</v>
      </c>
      <c r="D278" s="173" t="s">
        <v>544</v>
      </c>
      <c r="E278" s="174" t="s">
        <v>535</v>
      </c>
      <c r="F278" s="174" t="s">
        <v>1215</v>
      </c>
      <c r="G278" s="173" t="s">
        <v>1218</v>
      </c>
      <c r="H278" s="173" t="s">
        <v>539</v>
      </c>
      <c r="I278" s="183" t="s">
        <v>1213</v>
      </c>
      <c r="J278" s="184">
        <v>41263</v>
      </c>
      <c r="K278" s="184">
        <v>41263</v>
      </c>
      <c r="L278" s="185">
        <v>5837.34</v>
      </c>
      <c r="M278" s="186">
        <v>175.12</v>
      </c>
      <c r="N278" s="187"/>
      <c r="O278" s="185"/>
      <c r="P278" s="185"/>
      <c r="Q278" s="185"/>
      <c r="R278" s="194"/>
      <c r="S278" s="195"/>
      <c r="T278" s="152" t="s">
        <v>541</v>
      </c>
      <c r="U278" s="198"/>
      <c r="V278" s="199"/>
      <c r="W278" s="198"/>
      <c r="X278" s="199"/>
    </row>
    <row r="279" ht="29" hidden="1" customHeight="1" spans="1:24">
      <c r="A279" s="170">
        <f t="shared" si="4"/>
        <v>272</v>
      </c>
      <c r="B279" s="171" t="s">
        <v>741</v>
      </c>
      <c r="C279" s="172" t="s">
        <v>543</v>
      </c>
      <c r="D279" s="173" t="s">
        <v>544</v>
      </c>
      <c r="E279" s="174" t="s">
        <v>535</v>
      </c>
      <c r="F279" s="174" t="s">
        <v>1215</v>
      </c>
      <c r="G279" s="173" t="s">
        <v>1218</v>
      </c>
      <c r="H279" s="173" t="s">
        <v>539</v>
      </c>
      <c r="I279" s="183" t="s">
        <v>1213</v>
      </c>
      <c r="J279" s="184">
        <v>41263</v>
      </c>
      <c r="K279" s="184">
        <v>41263</v>
      </c>
      <c r="L279" s="185">
        <v>5572.22</v>
      </c>
      <c r="M279" s="186">
        <v>167.17</v>
      </c>
      <c r="N279" s="187"/>
      <c r="O279" s="185"/>
      <c r="P279" s="185"/>
      <c r="Q279" s="185"/>
      <c r="R279" s="194"/>
      <c r="S279" s="195"/>
      <c r="T279" s="152" t="s">
        <v>541</v>
      </c>
      <c r="U279" s="198"/>
      <c r="V279" s="199"/>
      <c r="W279" s="198"/>
      <c r="X279" s="199"/>
    </row>
    <row r="280" ht="29" hidden="1" customHeight="1" spans="1:24">
      <c r="A280" s="170">
        <f t="shared" si="4"/>
        <v>273</v>
      </c>
      <c r="B280" s="171" t="s">
        <v>742</v>
      </c>
      <c r="C280" s="172" t="s">
        <v>543</v>
      </c>
      <c r="D280" s="173" t="s">
        <v>544</v>
      </c>
      <c r="E280" s="174" t="s">
        <v>535</v>
      </c>
      <c r="F280" s="174" t="s">
        <v>1215</v>
      </c>
      <c r="G280" s="173" t="s">
        <v>1218</v>
      </c>
      <c r="H280" s="173" t="s">
        <v>539</v>
      </c>
      <c r="I280" s="183" t="s">
        <v>1213</v>
      </c>
      <c r="J280" s="184">
        <v>41263</v>
      </c>
      <c r="K280" s="184">
        <v>41263</v>
      </c>
      <c r="L280" s="185">
        <v>5837.34</v>
      </c>
      <c r="M280" s="186">
        <v>175.12</v>
      </c>
      <c r="N280" s="187"/>
      <c r="O280" s="185"/>
      <c r="P280" s="185"/>
      <c r="Q280" s="185"/>
      <c r="R280" s="194"/>
      <c r="S280" s="195"/>
      <c r="T280" s="152" t="s">
        <v>541</v>
      </c>
      <c r="U280" s="198"/>
      <c r="V280" s="199"/>
      <c r="W280" s="198"/>
      <c r="X280" s="199"/>
    </row>
    <row r="281" ht="29" hidden="1" customHeight="1" spans="1:24">
      <c r="A281" s="170">
        <f t="shared" si="4"/>
        <v>274</v>
      </c>
      <c r="B281" s="171" t="s">
        <v>743</v>
      </c>
      <c r="C281" s="172" t="s">
        <v>543</v>
      </c>
      <c r="D281" s="173" t="s">
        <v>544</v>
      </c>
      <c r="E281" s="174" t="s">
        <v>535</v>
      </c>
      <c r="F281" s="174" t="s">
        <v>1215</v>
      </c>
      <c r="G281" s="173" t="s">
        <v>1218</v>
      </c>
      <c r="H281" s="173" t="s">
        <v>539</v>
      </c>
      <c r="I281" s="183" t="s">
        <v>1213</v>
      </c>
      <c r="J281" s="184">
        <v>41263</v>
      </c>
      <c r="K281" s="184">
        <v>41263</v>
      </c>
      <c r="L281" s="185">
        <v>5572.22</v>
      </c>
      <c r="M281" s="186">
        <v>167.17</v>
      </c>
      <c r="N281" s="187"/>
      <c r="O281" s="185"/>
      <c r="P281" s="185"/>
      <c r="Q281" s="185"/>
      <c r="R281" s="194"/>
      <c r="S281" s="195"/>
      <c r="T281" s="152" t="s">
        <v>541</v>
      </c>
      <c r="U281" s="198"/>
      <c r="V281" s="199"/>
      <c r="W281" s="198"/>
      <c r="X281" s="199"/>
    </row>
    <row r="282" ht="29" hidden="1" customHeight="1" spans="1:24">
      <c r="A282" s="170">
        <f t="shared" si="4"/>
        <v>275</v>
      </c>
      <c r="B282" s="171" t="s">
        <v>744</v>
      </c>
      <c r="C282" s="172" t="s">
        <v>543</v>
      </c>
      <c r="D282" s="173" t="s">
        <v>544</v>
      </c>
      <c r="E282" s="174" t="s">
        <v>535</v>
      </c>
      <c r="F282" s="174" t="s">
        <v>1215</v>
      </c>
      <c r="G282" s="173" t="s">
        <v>1218</v>
      </c>
      <c r="H282" s="173" t="s">
        <v>539</v>
      </c>
      <c r="I282" s="183" t="s">
        <v>1213</v>
      </c>
      <c r="J282" s="184">
        <v>41263</v>
      </c>
      <c r="K282" s="184">
        <v>41263</v>
      </c>
      <c r="L282" s="185">
        <v>5572.22</v>
      </c>
      <c r="M282" s="186">
        <v>167.17</v>
      </c>
      <c r="N282" s="187"/>
      <c r="O282" s="185"/>
      <c r="P282" s="185"/>
      <c r="Q282" s="185"/>
      <c r="R282" s="194"/>
      <c r="S282" s="195"/>
      <c r="T282" s="152" t="s">
        <v>541</v>
      </c>
      <c r="U282" s="198"/>
      <c r="V282" s="199"/>
      <c r="W282" s="198"/>
      <c r="X282" s="199"/>
    </row>
    <row r="283" ht="29" hidden="1" customHeight="1" spans="1:24">
      <c r="A283" s="170">
        <f t="shared" si="4"/>
        <v>276</v>
      </c>
      <c r="B283" s="171" t="s">
        <v>745</v>
      </c>
      <c r="C283" s="172" t="s">
        <v>543</v>
      </c>
      <c r="D283" s="173" t="s">
        <v>544</v>
      </c>
      <c r="E283" s="174" t="s">
        <v>535</v>
      </c>
      <c r="F283" s="174" t="s">
        <v>1215</v>
      </c>
      <c r="G283" s="173" t="s">
        <v>1218</v>
      </c>
      <c r="H283" s="173" t="s">
        <v>539</v>
      </c>
      <c r="I283" s="183" t="s">
        <v>1213</v>
      </c>
      <c r="J283" s="184">
        <v>41263</v>
      </c>
      <c r="K283" s="184">
        <v>41263</v>
      </c>
      <c r="L283" s="185">
        <v>5837.34</v>
      </c>
      <c r="M283" s="186">
        <v>175.12</v>
      </c>
      <c r="N283" s="187"/>
      <c r="O283" s="185"/>
      <c r="P283" s="185"/>
      <c r="Q283" s="185"/>
      <c r="R283" s="194"/>
      <c r="S283" s="195"/>
      <c r="T283" s="152" t="s">
        <v>541</v>
      </c>
      <c r="U283" s="198"/>
      <c r="V283" s="199"/>
      <c r="W283" s="198"/>
      <c r="X283" s="199"/>
    </row>
    <row r="284" ht="29" hidden="1" customHeight="1" spans="1:24">
      <c r="A284" s="170">
        <f t="shared" si="4"/>
        <v>277</v>
      </c>
      <c r="B284" s="171" t="s">
        <v>746</v>
      </c>
      <c r="C284" s="172" t="s">
        <v>543</v>
      </c>
      <c r="D284" s="173" t="s">
        <v>544</v>
      </c>
      <c r="E284" s="174" t="s">
        <v>535</v>
      </c>
      <c r="F284" s="174" t="s">
        <v>1215</v>
      </c>
      <c r="G284" s="173" t="s">
        <v>1218</v>
      </c>
      <c r="H284" s="173" t="s">
        <v>539</v>
      </c>
      <c r="I284" s="183" t="s">
        <v>1213</v>
      </c>
      <c r="J284" s="184">
        <v>41263</v>
      </c>
      <c r="K284" s="184">
        <v>41263</v>
      </c>
      <c r="L284" s="185">
        <v>5837.34</v>
      </c>
      <c r="M284" s="186">
        <v>175.12</v>
      </c>
      <c r="N284" s="187"/>
      <c r="O284" s="185"/>
      <c r="P284" s="185"/>
      <c r="Q284" s="185"/>
      <c r="R284" s="194"/>
      <c r="S284" s="195"/>
      <c r="T284" s="152" t="s">
        <v>541</v>
      </c>
      <c r="U284" s="198"/>
      <c r="V284" s="199"/>
      <c r="W284" s="198"/>
      <c r="X284" s="199"/>
    </row>
    <row r="285" ht="29" hidden="1" customHeight="1" spans="1:24">
      <c r="A285" s="170">
        <f t="shared" si="4"/>
        <v>278</v>
      </c>
      <c r="B285" s="171" t="s">
        <v>747</v>
      </c>
      <c r="C285" s="172" t="s">
        <v>543</v>
      </c>
      <c r="D285" s="173" t="s">
        <v>544</v>
      </c>
      <c r="E285" s="174" t="s">
        <v>535</v>
      </c>
      <c r="F285" s="174" t="s">
        <v>1215</v>
      </c>
      <c r="G285" s="173" t="s">
        <v>1218</v>
      </c>
      <c r="H285" s="173" t="s">
        <v>539</v>
      </c>
      <c r="I285" s="183" t="s">
        <v>1213</v>
      </c>
      <c r="J285" s="184">
        <v>41263</v>
      </c>
      <c r="K285" s="184">
        <v>41263</v>
      </c>
      <c r="L285" s="185">
        <v>5837.34</v>
      </c>
      <c r="M285" s="186">
        <v>175.12</v>
      </c>
      <c r="N285" s="187"/>
      <c r="O285" s="185"/>
      <c r="P285" s="185"/>
      <c r="Q285" s="185"/>
      <c r="R285" s="194"/>
      <c r="S285" s="195"/>
      <c r="T285" s="152" t="s">
        <v>541</v>
      </c>
      <c r="U285" s="198"/>
      <c r="V285" s="199"/>
      <c r="W285" s="198"/>
      <c r="X285" s="199"/>
    </row>
    <row r="286" ht="29" hidden="1" customHeight="1" spans="1:24">
      <c r="A286" s="170">
        <f t="shared" si="4"/>
        <v>279</v>
      </c>
      <c r="B286" s="171" t="s">
        <v>748</v>
      </c>
      <c r="C286" s="172" t="s">
        <v>543</v>
      </c>
      <c r="D286" s="173" t="s">
        <v>544</v>
      </c>
      <c r="E286" s="174" t="s">
        <v>535</v>
      </c>
      <c r="F286" s="174" t="s">
        <v>1215</v>
      </c>
      <c r="G286" s="173" t="s">
        <v>1218</v>
      </c>
      <c r="H286" s="173" t="s">
        <v>539</v>
      </c>
      <c r="I286" s="183" t="s">
        <v>1213</v>
      </c>
      <c r="J286" s="184">
        <v>41263</v>
      </c>
      <c r="K286" s="184">
        <v>41263</v>
      </c>
      <c r="L286" s="185">
        <v>5825.79</v>
      </c>
      <c r="M286" s="186">
        <v>174.77</v>
      </c>
      <c r="N286" s="187"/>
      <c r="O286" s="185"/>
      <c r="P286" s="185"/>
      <c r="Q286" s="185"/>
      <c r="R286" s="194"/>
      <c r="S286" s="195"/>
      <c r="T286" s="152" t="s">
        <v>541</v>
      </c>
      <c r="U286" s="198"/>
      <c r="V286" s="199"/>
      <c r="W286" s="198"/>
      <c r="X286" s="199"/>
    </row>
    <row r="287" ht="29" hidden="1" customHeight="1" spans="1:24">
      <c r="A287" s="170">
        <f t="shared" si="4"/>
        <v>280</v>
      </c>
      <c r="B287" s="171" t="s">
        <v>749</v>
      </c>
      <c r="C287" s="172" t="s">
        <v>543</v>
      </c>
      <c r="D287" s="173" t="s">
        <v>544</v>
      </c>
      <c r="E287" s="174" t="s">
        <v>535</v>
      </c>
      <c r="F287" s="174" t="s">
        <v>1215</v>
      </c>
      <c r="G287" s="173" t="s">
        <v>1218</v>
      </c>
      <c r="H287" s="173" t="s">
        <v>539</v>
      </c>
      <c r="I287" s="183" t="s">
        <v>1213</v>
      </c>
      <c r="J287" s="184">
        <v>41263</v>
      </c>
      <c r="K287" s="184">
        <v>41263</v>
      </c>
      <c r="L287" s="185">
        <v>5825.79</v>
      </c>
      <c r="M287" s="186">
        <v>174.77</v>
      </c>
      <c r="N287" s="187"/>
      <c r="O287" s="185"/>
      <c r="P287" s="185"/>
      <c r="Q287" s="185"/>
      <c r="R287" s="194"/>
      <c r="S287" s="195"/>
      <c r="T287" s="152" t="s">
        <v>541</v>
      </c>
      <c r="U287" s="198"/>
      <c r="V287" s="199"/>
      <c r="W287" s="198"/>
      <c r="X287" s="199"/>
    </row>
    <row r="288" ht="29" hidden="1" customHeight="1" spans="1:24">
      <c r="A288" s="170">
        <f t="shared" si="4"/>
        <v>281</v>
      </c>
      <c r="B288" s="171" t="s">
        <v>750</v>
      </c>
      <c r="C288" s="172" t="s">
        <v>543</v>
      </c>
      <c r="D288" s="173" t="s">
        <v>544</v>
      </c>
      <c r="E288" s="174" t="s">
        <v>535</v>
      </c>
      <c r="F288" s="174" t="s">
        <v>1215</v>
      </c>
      <c r="G288" s="173" t="s">
        <v>1218</v>
      </c>
      <c r="H288" s="173" t="s">
        <v>539</v>
      </c>
      <c r="I288" s="183" t="s">
        <v>1213</v>
      </c>
      <c r="J288" s="184">
        <v>41263</v>
      </c>
      <c r="K288" s="184">
        <v>41263</v>
      </c>
      <c r="L288" s="185">
        <v>5837.34</v>
      </c>
      <c r="M288" s="186">
        <v>175.12</v>
      </c>
      <c r="N288" s="187"/>
      <c r="O288" s="185"/>
      <c r="P288" s="185"/>
      <c r="Q288" s="185"/>
      <c r="R288" s="194"/>
      <c r="S288" s="195"/>
      <c r="T288" s="152" t="s">
        <v>541</v>
      </c>
      <c r="U288" s="198"/>
      <c r="V288" s="199"/>
      <c r="W288" s="198"/>
      <c r="X288" s="199"/>
    </row>
    <row r="289" ht="29" hidden="1" customHeight="1" spans="1:24">
      <c r="A289" s="170">
        <f t="shared" si="4"/>
        <v>282</v>
      </c>
      <c r="B289" s="171" t="s">
        <v>751</v>
      </c>
      <c r="C289" s="172" t="s">
        <v>543</v>
      </c>
      <c r="D289" s="173" t="s">
        <v>544</v>
      </c>
      <c r="E289" s="174" t="s">
        <v>535</v>
      </c>
      <c r="F289" s="174" t="s">
        <v>1215</v>
      </c>
      <c r="G289" s="173" t="s">
        <v>1218</v>
      </c>
      <c r="H289" s="173" t="s">
        <v>539</v>
      </c>
      <c r="I289" s="183" t="s">
        <v>1213</v>
      </c>
      <c r="J289" s="184">
        <v>41263</v>
      </c>
      <c r="K289" s="184">
        <v>41263</v>
      </c>
      <c r="L289" s="185">
        <v>5837.34</v>
      </c>
      <c r="M289" s="186">
        <v>175.12</v>
      </c>
      <c r="N289" s="187"/>
      <c r="O289" s="185"/>
      <c r="P289" s="185"/>
      <c r="Q289" s="185"/>
      <c r="R289" s="194"/>
      <c r="S289" s="195"/>
      <c r="T289" s="152" t="s">
        <v>541</v>
      </c>
      <c r="U289" s="198"/>
      <c r="V289" s="199"/>
      <c r="W289" s="198"/>
      <c r="X289" s="199"/>
    </row>
    <row r="290" ht="29" hidden="1" customHeight="1" spans="1:24">
      <c r="A290" s="170">
        <f t="shared" si="4"/>
        <v>283</v>
      </c>
      <c r="B290" s="171" t="s">
        <v>752</v>
      </c>
      <c r="C290" s="172" t="s">
        <v>543</v>
      </c>
      <c r="D290" s="173" t="s">
        <v>544</v>
      </c>
      <c r="E290" s="174" t="s">
        <v>535</v>
      </c>
      <c r="F290" s="174" t="s">
        <v>1215</v>
      </c>
      <c r="G290" s="173" t="s">
        <v>1218</v>
      </c>
      <c r="H290" s="173" t="s">
        <v>539</v>
      </c>
      <c r="I290" s="183" t="s">
        <v>1213</v>
      </c>
      <c r="J290" s="184">
        <v>41263</v>
      </c>
      <c r="K290" s="184">
        <v>41263</v>
      </c>
      <c r="L290" s="185">
        <v>5572.22</v>
      </c>
      <c r="M290" s="186">
        <v>167.17</v>
      </c>
      <c r="N290" s="187"/>
      <c r="O290" s="185"/>
      <c r="P290" s="185"/>
      <c r="Q290" s="185"/>
      <c r="R290" s="194"/>
      <c r="S290" s="195"/>
      <c r="T290" s="152" t="s">
        <v>541</v>
      </c>
      <c r="U290" s="198"/>
      <c r="V290" s="199"/>
      <c r="W290" s="198"/>
      <c r="X290" s="199"/>
    </row>
    <row r="291" ht="29" hidden="1" customHeight="1" spans="1:24">
      <c r="A291" s="170">
        <f t="shared" si="4"/>
        <v>284</v>
      </c>
      <c r="B291" s="171" t="s">
        <v>753</v>
      </c>
      <c r="C291" s="172" t="s">
        <v>543</v>
      </c>
      <c r="D291" s="173" t="s">
        <v>544</v>
      </c>
      <c r="E291" s="174" t="s">
        <v>535</v>
      </c>
      <c r="F291" s="174" t="s">
        <v>1215</v>
      </c>
      <c r="G291" s="173" t="s">
        <v>1218</v>
      </c>
      <c r="H291" s="173" t="s">
        <v>539</v>
      </c>
      <c r="I291" s="183" t="s">
        <v>1213</v>
      </c>
      <c r="J291" s="184">
        <v>41263</v>
      </c>
      <c r="K291" s="184">
        <v>41263</v>
      </c>
      <c r="L291" s="185">
        <v>5572.22</v>
      </c>
      <c r="M291" s="186">
        <v>167.17</v>
      </c>
      <c r="N291" s="187"/>
      <c r="O291" s="185"/>
      <c r="P291" s="185"/>
      <c r="Q291" s="185"/>
      <c r="R291" s="194"/>
      <c r="S291" s="195"/>
      <c r="T291" s="152" t="s">
        <v>541</v>
      </c>
      <c r="U291" s="198"/>
      <c r="V291" s="199"/>
      <c r="W291" s="198"/>
      <c r="X291" s="199"/>
    </row>
    <row r="292" ht="29" hidden="1" customHeight="1" spans="1:24">
      <c r="A292" s="170">
        <f t="shared" si="4"/>
        <v>285</v>
      </c>
      <c r="B292" s="171" t="s">
        <v>754</v>
      </c>
      <c r="C292" s="172" t="s">
        <v>543</v>
      </c>
      <c r="D292" s="173" t="s">
        <v>544</v>
      </c>
      <c r="E292" s="174" t="s">
        <v>535</v>
      </c>
      <c r="F292" s="174" t="s">
        <v>1215</v>
      </c>
      <c r="G292" s="173" t="s">
        <v>1218</v>
      </c>
      <c r="H292" s="173" t="s">
        <v>539</v>
      </c>
      <c r="I292" s="183" t="s">
        <v>1213</v>
      </c>
      <c r="J292" s="184">
        <v>41263</v>
      </c>
      <c r="K292" s="184">
        <v>41263</v>
      </c>
      <c r="L292" s="185">
        <v>5572.22</v>
      </c>
      <c r="M292" s="186">
        <v>167.17</v>
      </c>
      <c r="N292" s="187"/>
      <c r="O292" s="185"/>
      <c r="P292" s="185"/>
      <c r="Q292" s="185"/>
      <c r="R292" s="194"/>
      <c r="S292" s="195"/>
      <c r="T292" s="152" t="s">
        <v>541</v>
      </c>
      <c r="U292" s="198"/>
      <c r="V292" s="199"/>
      <c r="W292" s="198"/>
      <c r="X292" s="199"/>
    </row>
    <row r="293" ht="29" hidden="1" customHeight="1" spans="1:24">
      <c r="A293" s="170">
        <f t="shared" si="4"/>
        <v>286</v>
      </c>
      <c r="B293" s="171" t="s">
        <v>755</v>
      </c>
      <c r="C293" s="172" t="s">
        <v>543</v>
      </c>
      <c r="D293" s="173" t="s">
        <v>544</v>
      </c>
      <c r="E293" s="174" t="s">
        <v>535</v>
      </c>
      <c r="F293" s="174" t="s">
        <v>1215</v>
      </c>
      <c r="G293" s="173" t="s">
        <v>1218</v>
      </c>
      <c r="H293" s="173" t="s">
        <v>539</v>
      </c>
      <c r="I293" s="183" t="s">
        <v>1213</v>
      </c>
      <c r="J293" s="184">
        <v>41263</v>
      </c>
      <c r="K293" s="184">
        <v>41263</v>
      </c>
      <c r="L293" s="185">
        <v>5837.34</v>
      </c>
      <c r="M293" s="186">
        <v>175.12</v>
      </c>
      <c r="N293" s="187"/>
      <c r="O293" s="185"/>
      <c r="P293" s="185"/>
      <c r="Q293" s="185"/>
      <c r="R293" s="194"/>
      <c r="S293" s="195"/>
      <c r="T293" s="152" t="s">
        <v>541</v>
      </c>
      <c r="U293" s="198"/>
      <c r="V293" s="199"/>
      <c r="W293" s="198"/>
      <c r="X293" s="199"/>
    </row>
    <row r="294" ht="29" hidden="1" customHeight="1" spans="1:24">
      <c r="A294" s="170">
        <f t="shared" si="4"/>
        <v>287</v>
      </c>
      <c r="B294" s="171" t="s">
        <v>756</v>
      </c>
      <c r="C294" s="172" t="s">
        <v>543</v>
      </c>
      <c r="D294" s="173" t="s">
        <v>544</v>
      </c>
      <c r="E294" s="174" t="s">
        <v>535</v>
      </c>
      <c r="F294" s="174" t="s">
        <v>1215</v>
      </c>
      <c r="G294" s="173" t="s">
        <v>1218</v>
      </c>
      <c r="H294" s="173" t="s">
        <v>539</v>
      </c>
      <c r="I294" s="183" t="s">
        <v>1213</v>
      </c>
      <c r="J294" s="184">
        <v>41263</v>
      </c>
      <c r="K294" s="184">
        <v>41263</v>
      </c>
      <c r="L294" s="185">
        <v>5837.34</v>
      </c>
      <c r="M294" s="186">
        <v>175.12</v>
      </c>
      <c r="N294" s="187"/>
      <c r="O294" s="185"/>
      <c r="P294" s="185"/>
      <c r="Q294" s="185"/>
      <c r="R294" s="194"/>
      <c r="S294" s="195"/>
      <c r="T294" s="152" t="s">
        <v>541</v>
      </c>
      <c r="U294" s="198"/>
      <c r="V294" s="199"/>
      <c r="W294" s="198"/>
      <c r="X294" s="199"/>
    </row>
    <row r="295" ht="29" hidden="1" customHeight="1" spans="1:24">
      <c r="A295" s="170">
        <f t="shared" si="4"/>
        <v>288</v>
      </c>
      <c r="B295" s="171" t="s">
        <v>757</v>
      </c>
      <c r="C295" s="172" t="s">
        <v>543</v>
      </c>
      <c r="D295" s="173" t="s">
        <v>544</v>
      </c>
      <c r="E295" s="174" t="s">
        <v>535</v>
      </c>
      <c r="F295" s="174" t="s">
        <v>1215</v>
      </c>
      <c r="G295" s="173" t="s">
        <v>1218</v>
      </c>
      <c r="H295" s="173" t="s">
        <v>539</v>
      </c>
      <c r="I295" s="183" t="s">
        <v>1213</v>
      </c>
      <c r="J295" s="184">
        <v>41263</v>
      </c>
      <c r="K295" s="184">
        <v>41263</v>
      </c>
      <c r="L295" s="185">
        <v>5837.34</v>
      </c>
      <c r="M295" s="186">
        <v>175.12</v>
      </c>
      <c r="N295" s="187"/>
      <c r="O295" s="185"/>
      <c r="P295" s="185"/>
      <c r="Q295" s="185"/>
      <c r="R295" s="194"/>
      <c r="S295" s="195"/>
      <c r="T295" s="152" t="s">
        <v>541</v>
      </c>
      <c r="U295" s="198"/>
      <c r="V295" s="199"/>
      <c r="W295" s="198"/>
      <c r="X295" s="199"/>
    </row>
    <row r="296" ht="29" hidden="1" customHeight="1" spans="1:24">
      <c r="A296" s="170">
        <f t="shared" si="4"/>
        <v>289</v>
      </c>
      <c r="B296" s="171" t="s">
        <v>758</v>
      </c>
      <c r="C296" s="172" t="s">
        <v>543</v>
      </c>
      <c r="D296" s="173" t="s">
        <v>544</v>
      </c>
      <c r="E296" s="174" t="s">
        <v>535</v>
      </c>
      <c r="F296" s="174" t="s">
        <v>1215</v>
      </c>
      <c r="G296" s="173" t="s">
        <v>1218</v>
      </c>
      <c r="H296" s="173" t="s">
        <v>539</v>
      </c>
      <c r="I296" s="183" t="s">
        <v>1213</v>
      </c>
      <c r="J296" s="184">
        <v>41263</v>
      </c>
      <c r="K296" s="184">
        <v>41263</v>
      </c>
      <c r="L296" s="185">
        <v>5837.34</v>
      </c>
      <c r="M296" s="186">
        <v>175.12</v>
      </c>
      <c r="N296" s="187"/>
      <c r="O296" s="185"/>
      <c r="P296" s="185"/>
      <c r="Q296" s="185"/>
      <c r="R296" s="194"/>
      <c r="S296" s="195"/>
      <c r="T296" s="152" t="s">
        <v>541</v>
      </c>
      <c r="U296" s="198"/>
      <c r="V296" s="199"/>
      <c r="W296" s="198"/>
      <c r="X296" s="199"/>
    </row>
    <row r="297" ht="29" hidden="1" customHeight="1" spans="1:24">
      <c r="A297" s="170">
        <f t="shared" si="4"/>
        <v>290</v>
      </c>
      <c r="B297" s="171" t="s">
        <v>759</v>
      </c>
      <c r="C297" s="172" t="s">
        <v>543</v>
      </c>
      <c r="D297" s="173" t="s">
        <v>544</v>
      </c>
      <c r="E297" s="174" t="s">
        <v>535</v>
      </c>
      <c r="F297" s="174" t="s">
        <v>1215</v>
      </c>
      <c r="G297" s="173" t="s">
        <v>1218</v>
      </c>
      <c r="H297" s="173" t="s">
        <v>539</v>
      </c>
      <c r="I297" s="183" t="s">
        <v>1213</v>
      </c>
      <c r="J297" s="184">
        <v>41263</v>
      </c>
      <c r="K297" s="184">
        <v>41263</v>
      </c>
      <c r="L297" s="185">
        <v>5825.79</v>
      </c>
      <c r="M297" s="186">
        <v>174.77</v>
      </c>
      <c r="N297" s="187"/>
      <c r="O297" s="185"/>
      <c r="P297" s="185"/>
      <c r="Q297" s="185"/>
      <c r="R297" s="194"/>
      <c r="S297" s="195"/>
      <c r="T297" s="152" t="s">
        <v>541</v>
      </c>
      <c r="U297" s="198"/>
      <c r="V297" s="199"/>
      <c r="W297" s="198"/>
      <c r="X297" s="199"/>
    </row>
    <row r="298" ht="29" hidden="1" customHeight="1" spans="1:24">
      <c r="A298" s="170">
        <f t="shared" si="4"/>
        <v>291</v>
      </c>
      <c r="B298" s="171" t="s">
        <v>760</v>
      </c>
      <c r="C298" s="172" t="s">
        <v>543</v>
      </c>
      <c r="D298" s="173" t="s">
        <v>544</v>
      </c>
      <c r="E298" s="174" t="s">
        <v>535</v>
      </c>
      <c r="F298" s="174" t="s">
        <v>1215</v>
      </c>
      <c r="G298" s="173" t="s">
        <v>1218</v>
      </c>
      <c r="H298" s="173" t="s">
        <v>539</v>
      </c>
      <c r="I298" s="183" t="s">
        <v>1213</v>
      </c>
      <c r="J298" s="184">
        <v>41263</v>
      </c>
      <c r="K298" s="184">
        <v>41263</v>
      </c>
      <c r="L298" s="185">
        <v>5837.34</v>
      </c>
      <c r="M298" s="186">
        <v>175.12</v>
      </c>
      <c r="N298" s="187"/>
      <c r="O298" s="185"/>
      <c r="P298" s="185"/>
      <c r="Q298" s="185"/>
      <c r="R298" s="194"/>
      <c r="S298" s="195"/>
      <c r="T298" s="152" t="s">
        <v>541</v>
      </c>
      <c r="U298" s="198"/>
      <c r="V298" s="199"/>
      <c r="W298" s="198"/>
      <c r="X298" s="199"/>
    </row>
    <row r="299" ht="29" hidden="1" customHeight="1" spans="1:24">
      <c r="A299" s="170">
        <f t="shared" si="4"/>
        <v>292</v>
      </c>
      <c r="B299" s="171" t="s">
        <v>761</v>
      </c>
      <c r="C299" s="172" t="s">
        <v>543</v>
      </c>
      <c r="D299" s="173" t="s">
        <v>544</v>
      </c>
      <c r="E299" s="174" t="s">
        <v>535</v>
      </c>
      <c r="F299" s="174" t="s">
        <v>1215</v>
      </c>
      <c r="G299" s="173" t="s">
        <v>1218</v>
      </c>
      <c r="H299" s="173" t="s">
        <v>539</v>
      </c>
      <c r="I299" s="183" t="s">
        <v>1213</v>
      </c>
      <c r="J299" s="184">
        <v>41263</v>
      </c>
      <c r="K299" s="184">
        <v>41263</v>
      </c>
      <c r="L299" s="185">
        <v>5837.34</v>
      </c>
      <c r="M299" s="186">
        <v>175.12</v>
      </c>
      <c r="N299" s="187"/>
      <c r="O299" s="185"/>
      <c r="P299" s="185"/>
      <c r="Q299" s="185"/>
      <c r="R299" s="194"/>
      <c r="S299" s="195"/>
      <c r="T299" s="152" t="s">
        <v>541</v>
      </c>
      <c r="U299" s="198"/>
      <c r="V299" s="199"/>
      <c r="W299" s="198"/>
      <c r="X299" s="199"/>
    </row>
    <row r="300" ht="29" hidden="1" customHeight="1" spans="1:24">
      <c r="A300" s="170">
        <f t="shared" si="4"/>
        <v>293</v>
      </c>
      <c r="B300" s="171" t="s">
        <v>762</v>
      </c>
      <c r="C300" s="172" t="s">
        <v>543</v>
      </c>
      <c r="D300" s="173" t="s">
        <v>544</v>
      </c>
      <c r="E300" s="174" t="s">
        <v>535</v>
      </c>
      <c r="F300" s="174" t="s">
        <v>1215</v>
      </c>
      <c r="G300" s="173" t="s">
        <v>1218</v>
      </c>
      <c r="H300" s="173" t="s">
        <v>539</v>
      </c>
      <c r="I300" s="183" t="s">
        <v>1213</v>
      </c>
      <c r="J300" s="184">
        <v>41263</v>
      </c>
      <c r="K300" s="184">
        <v>41263</v>
      </c>
      <c r="L300" s="185">
        <v>5825.79</v>
      </c>
      <c r="M300" s="186">
        <v>174.77</v>
      </c>
      <c r="N300" s="187"/>
      <c r="O300" s="185"/>
      <c r="P300" s="185"/>
      <c r="Q300" s="185"/>
      <c r="R300" s="194"/>
      <c r="S300" s="195"/>
      <c r="T300" s="152" t="s">
        <v>541</v>
      </c>
      <c r="U300" s="198"/>
      <c r="V300" s="199"/>
      <c r="W300" s="198"/>
      <c r="X300" s="199"/>
    </row>
    <row r="301" ht="29" hidden="1" customHeight="1" spans="1:24">
      <c r="A301" s="170">
        <f t="shared" si="4"/>
        <v>294</v>
      </c>
      <c r="B301" s="171" t="s">
        <v>763</v>
      </c>
      <c r="C301" s="172" t="s">
        <v>543</v>
      </c>
      <c r="D301" s="173" t="s">
        <v>544</v>
      </c>
      <c r="E301" s="174" t="s">
        <v>535</v>
      </c>
      <c r="F301" s="174" t="s">
        <v>1215</v>
      </c>
      <c r="G301" s="173" t="s">
        <v>1218</v>
      </c>
      <c r="H301" s="173" t="s">
        <v>539</v>
      </c>
      <c r="I301" s="183" t="s">
        <v>1213</v>
      </c>
      <c r="J301" s="184">
        <v>41263</v>
      </c>
      <c r="K301" s="184">
        <v>41263</v>
      </c>
      <c r="L301" s="185">
        <v>5837.34</v>
      </c>
      <c r="M301" s="186">
        <v>175.12</v>
      </c>
      <c r="N301" s="187"/>
      <c r="O301" s="185"/>
      <c r="P301" s="185"/>
      <c r="Q301" s="185"/>
      <c r="R301" s="194"/>
      <c r="S301" s="195"/>
      <c r="T301" s="152" t="s">
        <v>541</v>
      </c>
      <c r="U301" s="198"/>
      <c r="V301" s="199"/>
      <c r="W301" s="198"/>
      <c r="X301" s="199"/>
    </row>
    <row r="302" ht="29" hidden="1" customHeight="1" spans="1:24">
      <c r="A302" s="170">
        <f t="shared" si="4"/>
        <v>295</v>
      </c>
      <c r="B302" s="171" t="s">
        <v>764</v>
      </c>
      <c r="C302" s="172" t="s">
        <v>543</v>
      </c>
      <c r="D302" s="173" t="s">
        <v>544</v>
      </c>
      <c r="E302" s="174" t="s">
        <v>535</v>
      </c>
      <c r="F302" s="174" t="s">
        <v>1215</v>
      </c>
      <c r="G302" s="173" t="s">
        <v>1218</v>
      </c>
      <c r="H302" s="173" t="s">
        <v>539</v>
      </c>
      <c r="I302" s="183" t="s">
        <v>1213</v>
      </c>
      <c r="J302" s="184">
        <v>41263</v>
      </c>
      <c r="K302" s="184">
        <v>41263</v>
      </c>
      <c r="L302" s="185">
        <v>5837.34</v>
      </c>
      <c r="M302" s="186">
        <v>175.12</v>
      </c>
      <c r="N302" s="187"/>
      <c r="O302" s="185"/>
      <c r="P302" s="185"/>
      <c r="Q302" s="185"/>
      <c r="R302" s="194"/>
      <c r="S302" s="195"/>
      <c r="T302" s="152" t="s">
        <v>541</v>
      </c>
      <c r="U302" s="198"/>
      <c r="V302" s="199"/>
      <c r="W302" s="198"/>
      <c r="X302" s="199"/>
    </row>
    <row r="303" ht="29" hidden="1" customHeight="1" spans="1:24">
      <c r="A303" s="170">
        <f t="shared" si="4"/>
        <v>296</v>
      </c>
      <c r="B303" s="171" t="s">
        <v>765</v>
      </c>
      <c r="C303" s="172" t="s">
        <v>543</v>
      </c>
      <c r="D303" s="173" t="s">
        <v>544</v>
      </c>
      <c r="E303" s="174" t="s">
        <v>535</v>
      </c>
      <c r="F303" s="174" t="s">
        <v>1215</v>
      </c>
      <c r="G303" s="173" t="s">
        <v>1218</v>
      </c>
      <c r="H303" s="173" t="s">
        <v>539</v>
      </c>
      <c r="I303" s="183" t="s">
        <v>1213</v>
      </c>
      <c r="J303" s="184">
        <v>41263</v>
      </c>
      <c r="K303" s="184">
        <v>41263</v>
      </c>
      <c r="L303" s="185">
        <v>5837.34</v>
      </c>
      <c r="M303" s="186">
        <v>175.12</v>
      </c>
      <c r="N303" s="187"/>
      <c r="O303" s="185"/>
      <c r="P303" s="185"/>
      <c r="Q303" s="185"/>
      <c r="R303" s="194"/>
      <c r="S303" s="195"/>
      <c r="T303" s="152" t="s">
        <v>541</v>
      </c>
      <c r="U303" s="198"/>
      <c r="V303" s="199"/>
      <c r="W303" s="198"/>
      <c r="X303" s="199"/>
    </row>
    <row r="304" ht="29" hidden="1" customHeight="1" spans="1:24">
      <c r="A304" s="170">
        <f t="shared" si="4"/>
        <v>297</v>
      </c>
      <c r="B304" s="171" t="s">
        <v>767</v>
      </c>
      <c r="C304" s="172" t="s">
        <v>543</v>
      </c>
      <c r="D304" s="173" t="s">
        <v>544</v>
      </c>
      <c r="E304" s="174" t="s">
        <v>535</v>
      </c>
      <c r="F304" s="174" t="s">
        <v>1215</v>
      </c>
      <c r="G304" s="173" t="s">
        <v>1218</v>
      </c>
      <c r="H304" s="173" t="s">
        <v>539</v>
      </c>
      <c r="I304" s="183" t="s">
        <v>1213</v>
      </c>
      <c r="J304" s="184">
        <v>41263</v>
      </c>
      <c r="K304" s="184">
        <v>41263</v>
      </c>
      <c r="L304" s="185">
        <v>5837.34</v>
      </c>
      <c r="M304" s="186">
        <v>175.12</v>
      </c>
      <c r="N304" s="187"/>
      <c r="O304" s="185"/>
      <c r="P304" s="185"/>
      <c r="Q304" s="185"/>
      <c r="R304" s="194"/>
      <c r="S304" s="195"/>
      <c r="T304" s="152" t="s">
        <v>541</v>
      </c>
      <c r="U304" s="198"/>
      <c r="V304" s="199"/>
      <c r="W304" s="198"/>
      <c r="X304" s="199"/>
    </row>
    <row r="305" ht="29" hidden="1" customHeight="1" spans="1:24">
      <c r="A305" s="170">
        <f t="shared" si="4"/>
        <v>298</v>
      </c>
      <c r="B305" s="171" t="s">
        <v>768</v>
      </c>
      <c r="C305" s="172" t="s">
        <v>543</v>
      </c>
      <c r="D305" s="173" t="s">
        <v>544</v>
      </c>
      <c r="E305" s="174" t="s">
        <v>535</v>
      </c>
      <c r="F305" s="174" t="s">
        <v>1215</v>
      </c>
      <c r="G305" s="173" t="s">
        <v>1218</v>
      </c>
      <c r="H305" s="173" t="s">
        <v>539</v>
      </c>
      <c r="I305" s="183" t="s">
        <v>1213</v>
      </c>
      <c r="J305" s="184">
        <v>41263</v>
      </c>
      <c r="K305" s="184">
        <v>41263</v>
      </c>
      <c r="L305" s="185">
        <v>5837.34</v>
      </c>
      <c r="M305" s="186">
        <v>175.12</v>
      </c>
      <c r="N305" s="187"/>
      <c r="O305" s="185"/>
      <c r="P305" s="185"/>
      <c r="Q305" s="185"/>
      <c r="R305" s="194"/>
      <c r="S305" s="195"/>
      <c r="T305" s="152" t="s">
        <v>541</v>
      </c>
      <c r="U305" s="198"/>
      <c r="V305" s="199"/>
      <c r="W305" s="198"/>
      <c r="X305" s="199"/>
    </row>
    <row r="306" ht="29" hidden="1" customHeight="1" spans="1:24">
      <c r="A306" s="170">
        <f t="shared" si="4"/>
        <v>299</v>
      </c>
      <c r="B306" s="171" t="s">
        <v>769</v>
      </c>
      <c r="C306" s="172" t="s">
        <v>543</v>
      </c>
      <c r="D306" s="173" t="s">
        <v>544</v>
      </c>
      <c r="E306" s="174" t="s">
        <v>535</v>
      </c>
      <c r="F306" s="174" t="s">
        <v>1215</v>
      </c>
      <c r="G306" s="173" t="s">
        <v>1218</v>
      </c>
      <c r="H306" s="173" t="s">
        <v>539</v>
      </c>
      <c r="I306" s="183" t="s">
        <v>1213</v>
      </c>
      <c r="J306" s="184">
        <v>41263</v>
      </c>
      <c r="K306" s="184">
        <v>41263</v>
      </c>
      <c r="L306" s="185">
        <v>5978.64</v>
      </c>
      <c r="M306" s="186">
        <v>179.36</v>
      </c>
      <c r="N306" s="187"/>
      <c r="O306" s="185"/>
      <c r="P306" s="185"/>
      <c r="Q306" s="185"/>
      <c r="R306" s="194"/>
      <c r="S306" s="195"/>
      <c r="T306" s="152" t="s">
        <v>541</v>
      </c>
      <c r="U306" s="198"/>
      <c r="V306" s="199"/>
      <c r="W306" s="198"/>
      <c r="X306" s="199"/>
    </row>
    <row r="307" ht="29" hidden="1" customHeight="1" spans="1:24">
      <c r="A307" s="170">
        <f t="shared" si="4"/>
        <v>300</v>
      </c>
      <c r="B307" s="171" t="s">
        <v>770</v>
      </c>
      <c r="C307" s="172" t="s">
        <v>543</v>
      </c>
      <c r="D307" s="173" t="s">
        <v>544</v>
      </c>
      <c r="E307" s="174" t="s">
        <v>535</v>
      </c>
      <c r="F307" s="174" t="s">
        <v>1215</v>
      </c>
      <c r="G307" s="173" t="s">
        <v>1218</v>
      </c>
      <c r="H307" s="173" t="s">
        <v>539</v>
      </c>
      <c r="I307" s="183" t="s">
        <v>1213</v>
      </c>
      <c r="J307" s="184">
        <v>41263</v>
      </c>
      <c r="K307" s="184">
        <v>41263</v>
      </c>
      <c r="L307" s="185">
        <v>5978.64</v>
      </c>
      <c r="M307" s="186">
        <v>179.36</v>
      </c>
      <c r="N307" s="187"/>
      <c r="O307" s="185"/>
      <c r="P307" s="185"/>
      <c r="Q307" s="185"/>
      <c r="R307" s="194"/>
      <c r="S307" s="195"/>
      <c r="T307" s="152" t="s">
        <v>541</v>
      </c>
      <c r="U307" s="198"/>
      <c r="V307" s="199"/>
      <c r="W307" s="198"/>
      <c r="X307" s="199"/>
    </row>
    <row r="308" ht="29" hidden="1" customHeight="1" spans="1:24">
      <c r="A308" s="170">
        <f t="shared" si="4"/>
        <v>301</v>
      </c>
      <c r="B308" s="171" t="s">
        <v>771</v>
      </c>
      <c r="C308" s="172" t="s">
        <v>543</v>
      </c>
      <c r="D308" s="173" t="s">
        <v>544</v>
      </c>
      <c r="E308" s="174" t="s">
        <v>535</v>
      </c>
      <c r="F308" s="174" t="s">
        <v>1215</v>
      </c>
      <c r="G308" s="173" t="s">
        <v>1218</v>
      </c>
      <c r="H308" s="173" t="s">
        <v>539</v>
      </c>
      <c r="I308" s="183" t="s">
        <v>1213</v>
      </c>
      <c r="J308" s="184">
        <v>41263</v>
      </c>
      <c r="K308" s="184">
        <v>41263</v>
      </c>
      <c r="L308" s="185">
        <v>5978.64</v>
      </c>
      <c r="M308" s="186">
        <v>179.36</v>
      </c>
      <c r="N308" s="187"/>
      <c r="O308" s="185"/>
      <c r="P308" s="185"/>
      <c r="Q308" s="185"/>
      <c r="R308" s="194"/>
      <c r="S308" s="195"/>
      <c r="T308" s="152" t="s">
        <v>541</v>
      </c>
      <c r="U308" s="198"/>
      <c r="V308" s="199"/>
      <c r="W308" s="198"/>
      <c r="X308" s="199"/>
    </row>
    <row r="309" ht="29" hidden="1" customHeight="1" spans="1:24">
      <c r="A309" s="170">
        <f t="shared" si="4"/>
        <v>302</v>
      </c>
      <c r="B309" s="171" t="s">
        <v>772</v>
      </c>
      <c r="C309" s="172" t="s">
        <v>543</v>
      </c>
      <c r="D309" s="173" t="s">
        <v>544</v>
      </c>
      <c r="E309" s="174" t="s">
        <v>535</v>
      </c>
      <c r="F309" s="174" t="s">
        <v>1215</v>
      </c>
      <c r="G309" s="173" t="s">
        <v>1218</v>
      </c>
      <c r="H309" s="173" t="s">
        <v>539</v>
      </c>
      <c r="I309" s="183" t="s">
        <v>1213</v>
      </c>
      <c r="J309" s="184">
        <v>41263</v>
      </c>
      <c r="K309" s="184">
        <v>41263</v>
      </c>
      <c r="L309" s="185">
        <v>5978.64</v>
      </c>
      <c r="M309" s="186">
        <v>179.36</v>
      </c>
      <c r="N309" s="187"/>
      <c r="O309" s="185"/>
      <c r="P309" s="185"/>
      <c r="Q309" s="185"/>
      <c r="R309" s="194"/>
      <c r="S309" s="195"/>
      <c r="T309" s="152" t="s">
        <v>541</v>
      </c>
      <c r="U309" s="198"/>
      <c r="V309" s="199"/>
      <c r="W309" s="198"/>
      <c r="X309" s="199"/>
    </row>
    <row r="310" ht="29" hidden="1" customHeight="1" spans="1:24">
      <c r="A310" s="170">
        <f t="shared" si="4"/>
        <v>303</v>
      </c>
      <c r="B310" s="171" t="s">
        <v>773</v>
      </c>
      <c r="C310" s="172" t="s">
        <v>543</v>
      </c>
      <c r="D310" s="173" t="s">
        <v>544</v>
      </c>
      <c r="E310" s="174" t="s">
        <v>535</v>
      </c>
      <c r="F310" s="174" t="s">
        <v>1215</v>
      </c>
      <c r="G310" s="173" t="s">
        <v>1218</v>
      </c>
      <c r="H310" s="173" t="s">
        <v>539</v>
      </c>
      <c r="I310" s="183" t="s">
        <v>1213</v>
      </c>
      <c r="J310" s="184">
        <v>41263</v>
      </c>
      <c r="K310" s="184">
        <v>41263</v>
      </c>
      <c r="L310" s="185">
        <v>5978.64</v>
      </c>
      <c r="M310" s="186">
        <v>179.36</v>
      </c>
      <c r="N310" s="187"/>
      <c r="O310" s="185"/>
      <c r="P310" s="185"/>
      <c r="Q310" s="185"/>
      <c r="R310" s="194"/>
      <c r="S310" s="195"/>
      <c r="T310" s="152" t="s">
        <v>541</v>
      </c>
      <c r="U310" s="198"/>
      <c r="V310" s="199"/>
      <c r="W310" s="198"/>
      <c r="X310" s="199"/>
    </row>
    <row r="311" ht="29" hidden="1" customHeight="1" spans="1:24">
      <c r="A311" s="170">
        <f t="shared" si="4"/>
        <v>304</v>
      </c>
      <c r="B311" s="171" t="s">
        <v>774</v>
      </c>
      <c r="C311" s="172" t="s">
        <v>543</v>
      </c>
      <c r="D311" s="173" t="s">
        <v>544</v>
      </c>
      <c r="E311" s="174" t="s">
        <v>535</v>
      </c>
      <c r="F311" s="174" t="s">
        <v>1215</v>
      </c>
      <c r="G311" s="173" t="s">
        <v>1218</v>
      </c>
      <c r="H311" s="173" t="s">
        <v>539</v>
      </c>
      <c r="I311" s="183" t="s">
        <v>1213</v>
      </c>
      <c r="J311" s="184">
        <v>41263</v>
      </c>
      <c r="K311" s="184">
        <v>41263</v>
      </c>
      <c r="L311" s="185">
        <v>5978.64</v>
      </c>
      <c r="M311" s="186">
        <v>179.36</v>
      </c>
      <c r="N311" s="187"/>
      <c r="O311" s="185"/>
      <c r="P311" s="185"/>
      <c r="Q311" s="185"/>
      <c r="R311" s="194"/>
      <c r="S311" s="195"/>
      <c r="T311" s="152" t="s">
        <v>541</v>
      </c>
      <c r="U311" s="198"/>
      <c r="V311" s="199"/>
      <c r="W311" s="198"/>
      <c r="X311" s="199"/>
    </row>
    <row r="312" ht="29" hidden="1" customHeight="1" spans="1:24">
      <c r="A312" s="170">
        <f t="shared" si="4"/>
        <v>305</v>
      </c>
      <c r="B312" s="171" t="s">
        <v>775</v>
      </c>
      <c r="C312" s="172" t="s">
        <v>543</v>
      </c>
      <c r="D312" s="173" t="s">
        <v>544</v>
      </c>
      <c r="E312" s="174" t="s">
        <v>535</v>
      </c>
      <c r="F312" s="174" t="s">
        <v>1215</v>
      </c>
      <c r="G312" s="173" t="s">
        <v>1218</v>
      </c>
      <c r="H312" s="173" t="s">
        <v>539</v>
      </c>
      <c r="I312" s="183" t="s">
        <v>1213</v>
      </c>
      <c r="J312" s="184">
        <v>41263</v>
      </c>
      <c r="K312" s="184">
        <v>41263</v>
      </c>
      <c r="L312" s="185">
        <v>5978.64</v>
      </c>
      <c r="M312" s="186">
        <v>179.36</v>
      </c>
      <c r="N312" s="187"/>
      <c r="O312" s="185"/>
      <c r="P312" s="185"/>
      <c r="Q312" s="185"/>
      <c r="R312" s="194"/>
      <c r="S312" s="195"/>
      <c r="T312" s="152" t="s">
        <v>541</v>
      </c>
      <c r="U312" s="198"/>
      <c r="V312" s="199"/>
      <c r="W312" s="198"/>
      <c r="X312" s="199"/>
    </row>
    <row r="313" ht="29" hidden="1" customHeight="1" spans="1:24">
      <c r="A313" s="170">
        <f t="shared" si="4"/>
        <v>306</v>
      </c>
      <c r="B313" s="171" t="s">
        <v>776</v>
      </c>
      <c r="C313" s="172" t="s">
        <v>543</v>
      </c>
      <c r="D313" s="173" t="s">
        <v>544</v>
      </c>
      <c r="E313" s="174" t="s">
        <v>535</v>
      </c>
      <c r="F313" s="174" t="s">
        <v>1215</v>
      </c>
      <c r="G313" s="173" t="s">
        <v>1218</v>
      </c>
      <c r="H313" s="173" t="s">
        <v>539</v>
      </c>
      <c r="I313" s="183" t="s">
        <v>1213</v>
      </c>
      <c r="J313" s="184">
        <v>41263</v>
      </c>
      <c r="K313" s="184">
        <v>41263</v>
      </c>
      <c r="L313" s="185">
        <v>5950.47</v>
      </c>
      <c r="M313" s="186">
        <v>178.51</v>
      </c>
      <c r="N313" s="187"/>
      <c r="O313" s="185"/>
      <c r="P313" s="185"/>
      <c r="Q313" s="185"/>
      <c r="R313" s="194"/>
      <c r="S313" s="195"/>
      <c r="T313" s="152" t="s">
        <v>541</v>
      </c>
      <c r="U313" s="198"/>
      <c r="V313" s="199"/>
      <c r="W313" s="198"/>
      <c r="X313" s="199"/>
    </row>
    <row r="314" ht="29" hidden="1" customHeight="1" spans="1:24">
      <c r="A314" s="170">
        <f t="shared" si="4"/>
        <v>307</v>
      </c>
      <c r="B314" s="171" t="s">
        <v>777</v>
      </c>
      <c r="C314" s="172" t="s">
        <v>543</v>
      </c>
      <c r="D314" s="173" t="s">
        <v>544</v>
      </c>
      <c r="E314" s="174" t="s">
        <v>535</v>
      </c>
      <c r="F314" s="174" t="s">
        <v>1215</v>
      </c>
      <c r="G314" s="173" t="s">
        <v>1218</v>
      </c>
      <c r="H314" s="173" t="s">
        <v>539</v>
      </c>
      <c r="I314" s="183" t="s">
        <v>1213</v>
      </c>
      <c r="J314" s="184">
        <v>41263</v>
      </c>
      <c r="K314" s="184">
        <v>41263</v>
      </c>
      <c r="L314" s="185">
        <v>5846.26</v>
      </c>
      <c r="M314" s="186">
        <v>175.39</v>
      </c>
      <c r="N314" s="187"/>
      <c r="O314" s="185"/>
      <c r="P314" s="185"/>
      <c r="Q314" s="185"/>
      <c r="R314" s="194"/>
      <c r="S314" s="195"/>
      <c r="T314" s="152" t="s">
        <v>541</v>
      </c>
      <c r="U314" s="198"/>
      <c r="V314" s="199"/>
      <c r="W314" s="198"/>
      <c r="X314" s="199"/>
    </row>
    <row r="315" ht="29" hidden="1" customHeight="1" spans="1:24">
      <c r="A315" s="170">
        <f t="shared" si="4"/>
        <v>308</v>
      </c>
      <c r="B315" s="171" t="s">
        <v>778</v>
      </c>
      <c r="C315" s="172" t="s">
        <v>543</v>
      </c>
      <c r="D315" s="173" t="s">
        <v>544</v>
      </c>
      <c r="E315" s="174" t="s">
        <v>535</v>
      </c>
      <c r="F315" s="174" t="s">
        <v>1215</v>
      </c>
      <c r="G315" s="173" t="s">
        <v>1218</v>
      </c>
      <c r="H315" s="173" t="s">
        <v>539</v>
      </c>
      <c r="I315" s="183" t="s">
        <v>1213</v>
      </c>
      <c r="J315" s="184">
        <v>41263</v>
      </c>
      <c r="K315" s="184">
        <v>41263</v>
      </c>
      <c r="L315" s="185">
        <v>6244.13</v>
      </c>
      <c r="M315" s="186">
        <v>187.32</v>
      </c>
      <c r="N315" s="187"/>
      <c r="O315" s="185"/>
      <c r="P315" s="185"/>
      <c r="Q315" s="185"/>
      <c r="R315" s="194"/>
      <c r="S315" s="195"/>
      <c r="T315" s="152" t="s">
        <v>541</v>
      </c>
      <c r="U315" s="198"/>
      <c r="V315" s="199"/>
      <c r="W315" s="198"/>
      <c r="X315" s="199"/>
    </row>
    <row r="316" ht="29" hidden="1" customHeight="1" spans="1:24">
      <c r="A316" s="170">
        <f t="shared" si="4"/>
        <v>309</v>
      </c>
      <c r="B316" s="171" t="s">
        <v>779</v>
      </c>
      <c r="C316" s="172" t="s">
        <v>543</v>
      </c>
      <c r="D316" s="173" t="s">
        <v>544</v>
      </c>
      <c r="E316" s="174" t="s">
        <v>535</v>
      </c>
      <c r="F316" s="174" t="s">
        <v>1215</v>
      </c>
      <c r="G316" s="173" t="s">
        <v>1218</v>
      </c>
      <c r="H316" s="173" t="s">
        <v>539</v>
      </c>
      <c r="I316" s="183" t="s">
        <v>1213</v>
      </c>
      <c r="J316" s="184">
        <v>41253</v>
      </c>
      <c r="K316" s="184">
        <v>41253</v>
      </c>
      <c r="L316" s="185">
        <v>5735.9</v>
      </c>
      <c r="M316" s="186">
        <v>172.08</v>
      </c>
      <c r="N316" s="187"/>
      <c r="O316" s="185"/>
      <c r="P316" s="185"/>
      <c r="Q316" s="185"/>
      <c r="R316" s="194"/>
      <c r="S316" s="195"/>
      <c r="T316" s="152" t="s">
        <v>541</v>
      </c>
      <c r="U316" s="198"/>
      <c r="V316" s="199"/>
      <c r="W316" s="198"/>
      <c r="X316" s="199"/>
    </row>
    <row r="317" ht="29" hidden="1" customHeight="1" spans="1:24">
      <c r="A317" s="170">
        <f t="shared" si="4"/>
        <v>310</v>
      </c>
      <c r="B317" s="171" t="s">
        <v>780</v>
      </c>
      <c r="C317" s="172" t="s">
        <v>543</v>
      </c>
      <c r="D317" s="173" t="s">
        <v>544</v>
      </c>
      <c r="E317" s="174" t="s">
        <v>535</v>
      </c>
      <c r="F317" s="174" t="s">
        <v>1215</v>
      </c>
      <c r="G317" s="173" t="s">
        <v>1218</v>
      </c>
      <c r="H317" s="173" t="s">
        <v>539</v>
      </c>
      <c r="I317" s="183" t="s">
        <v>1213</v>
      </c>
      <c r="J317" s="184">
        <v>41263</v>
      </c>
      <c r="K317" s="184">
        <v>41263</v>
      </c>
      <c r="L317" s="185">
        <v>6244.13</v>
      </c>
      <c r="M317" s="186">
        <v>187.32</v>
      </c>
      <c r="N317" s="187"/>
      <c r="O317" s="185"/>
      <c r="P317" s="185"/>
      <c r="Q317" s="185"/>
      <c r="R317" s="194"/>
      <c r="S317" s="195"/>
      <c r="T317" s="152" t="s">
        <v>541</v>
      </c>
      <c r="U317" s="198"/>
      <c r="V317" s="199"/>
      <c r="W317" s="198"/>
      <c r="X317" s="199"/>
    </row>
    <row r="318" ht="29" hidden="1" customHeight="1" spans="1:24">
      <c r="A318" s="170">
        <f t="shared" si="4"/>
        <v>311</v>
      </c>
      <c r="B318" s="171" t="s">
        <v>781</v>
      </c>
      <c r="C318" s="172" t="s">
        <v>543</v>
      </c>
      <c r="D318" s="173" t="s">
        <v>556</v>
      </c>
      <c r="E318" s="174" t="s">
        <v>535</v>
      </c>
      <c r="F318" s="174" t="s">
        <v>1215</v>
      </c>
      <c r="G318" s="173" t="s">
        <v>1219</v>
      </c>
      <c r="H318" s="173" t="s">
        <v>539</v>
      </c>
      <c r="I318" s="183" t="s">
        <v>1213</v>
      </c>
      <c r="J318" s="184">
        <v>41604</v>
      </c>
      <c r="K318" s="184">
        <v>41604</v>
      </c>
      <c r="L318" s="185">
        <v>18172.38</v>
      </c>
      <c r="M318" s="186">
        <v>545.17</v>
      </c>
      <c r="N318" s="187"/>
      <c r="O318" s="185"/>
      <c r="P318" s="185"/>
      <c r="Q318" s="185"/>
      <c r="R318" s="194"/>
      <c r="S318" s="195"/>
      <c r="T318" s="152" t="s">
        <v>541</v>
      </c>
      <c r="U318" s="198"/>
      <c r="V318" s="199"/>
      <c r="W318" s="198"/>
      <c r="X318" s="199"/>
    </row>
    <row r="319" ht="29" hidden="1" customHeight="1" spans="1:24">
      <c r="A319" s="170">
        <f t="shared" si="4"/>
        <v>312</v>
      </c>
      <c r="B319" s="171" t="s">
        <v>782</v>
      </c>
      <c r="C319" s="172" t="s">
        <v>543</v>
      </c>
      <c r="D319" s="173" t="s">
        <v>561</v>
      </c>
      <c r="E319" s="174" t="s">
        <v>535</v>
      </c>
      <c r="F319" s="174" t="s">
        <v>1215</v>
      </c>
      <c r="G319" s="173" t="s">
        <v>1220</v>
      </c>
      <c r="H319" s="173" t="s">
        <v>539</v>
      </c>
      <c r="I319" s="183" t="s">
        <v>1213</v>
      </c>
      <c r="J319" s="184">
        <v>41604</v>
      </c>
      <c r="K319" s="184">
        <v>41604</v>
      </c>
      <c r="L319" s="185">
        <v>14770.09</v>
      </c>
      <c r="M319" s="186">
        <v>443.1</v>
      </c>
      <c r="N319" s="187"/>
      <c r="O319" s="185"/>
      <c r="P319" s="185"/>
      <c r="Q319" s="185"/>
      <c r="R319" s="194"/>
      <c r="S319" s="195"/>
      <c r="T319" s="152" t="s">
        <v>541</v>
      </c>
      <c r="U319" s="198"/>
      <c r="V319" s="199"/>
      <c r="W319" s="198"/>
      <c r="X319" s="199"/>
    </row>
    <row r="320" ht="29" hidden="1" customHeight="1" spans="1:24">
      <c r="A320" s="170">
        <f t="shared" si="4"/>
        <v>313</v>
      </c>
      <c r="B320" s="171" t="s">
        <v>783</v>
      </c>
      <c r="C320" s="172" t="s">
        <v>543</v>
      </c>
      <c r="D320" s="173" t="s">
        <v>556</v>
      </c>
      <c r="E320" s="174" t="s">
        <v>535</v>
      </c>
      <c r="F320" s="174" t="s">
        <v>1215</v>
      </c>
      <c r="G320" s="173" t="s">
        <v>1219</v>
      </c>
      <c r="H320" s="173" t="s">
        <v>539</v>
      </c>
      <c r="I320" s="183" t="s">
        <v>1213</v>
      </c>
      <c r="J320" s="184">
        <v>41604</v>
      </c>
      <c r="K320" s="184">
        <v>41604</v>
      </c>
      <c r="L320" s="185">
        <v>18172.38</v>
      </c>
      <c r="M320" s="186">
        <v>545.17</v>
      </c>
      <c r="N320" s="187"/>
      <c r="O320" s="185"/>
      <c r="P320" s="185"/>
      <c r="Q320" s="185"/>
      <c r="R320" s="194"/>
      <c r="S320" s="195"/>
      <c r="T320" s="152" t="s">
        <v>541</v>
      </c>
      <c r="U320" s="198"/>
      <c r="V320" s="199"/>
      <c r="W320" s="198"/>
      <c r="X320" s="199"/>
    </row>
    <row r="321" ht="29" hidden="1" customHeight="1" spans="1:24">
      <c r="A321" s="170">
        <f t="shared" si="4"/>
        <v>314</v>
      </c>
      <c r="B321" s="171" t="s">
        <v>784</v>
      </c>
      <c r="C321" s="172" t="s">
        <v>543</v>
      </c>
      <c r="D321" s="173" t="s">
        <v>561</v>
      </c>
      <c r="E321" s="174" t="s">
        <v>535</v>
      </c>
      <c r="F321" s="174" t="s">
        <v>1215</v>
      </c>
      <c r="G321" s="173" t="s">
        <v>1220</v>
      </c>
      <c r="H321" s="173" t="s">
        <v>539</v>
      </c>
      <c r="I321" s="183" t="s">
        <v>1213</v>
      </c>
      <c r="J321" s="184">
        <v>41604</v>
      </c>
      <c r="K321" s="184">
        <v>41604</v>
      </c>
      <c r="L321" s="185">
        <v>14770.09</v>
      </c>
      <c r="M321" s="186">
        <v>443.1</v>
      </c>
      <c r="N321" s="187"/>
      <c r="O321" s="185"/>
      <c r="P321" s="185"/>
      <c r="Q321" s="185"/>
      <c r="R321" s="194"/>
      <c r="S321" s="195"/>
      <c r="T321" s="152" t="s">
        <v>541</v>
      </c>
      <c r="U321" s="198"/>
      <c r="V321" s="199"/>
      <c r="W321" s="198"/>
      <c r="X321" s="199"/>
    </row>
    <row r="322" ht="29" hidden="1" customHeight="1" spans="1:24">
      <c r="A322" s="170">
        <f t="shared" si="4"/>
        <v>315</v>
      </c>
      <c r="B322" s="171" t="s">
        <v>785</v>
      </c>
      <c r="C322" s="172" t="s">
        <v>543</v>
      </c>
      <c r="D322" s="173" t="s">
        <v>556</v>
      </c>
      <c r="E322" s="174" t="s">
        <v>535</v>
      </c>
      <c r="F322" s="174" t="s">
        <v>1215</v>
      </c>
      <c r="G322" s="173" t="s">
        <v>1219</v>
      </c>
      <c r="H322" s="173" t="s">
        <v>539</v>
      </c>
      <c r="I322" s="183" t="s">
        <v>1213</v>
      </c>
      <c r="J322" s="184">
        <v>41604</v>
      </c>
      <c r="K322" s="184">
        <v>41604</v>
      </c>
      <c r="L322" s="185">
        <v>18172.38</v>
      </c>
      <c r="M322" s="186">
        <v>545.17</v>
      </c>
      <c r="N322" s="187"/>
      <c r="O322" s="185"/>
      <c r="P322" s="185"/>
      <c r="Q322" s="185"/>
      <c r="R322" s="194"/>
      <c r="S322" s="195"/>
      <c r="T322" s="152" t="s">
        <v>541</v>
      </c>
      <c r="U322" s="198"/>
      <c r="V322" s="199"/>
      <c r="W322" s="198"/>
      <c r="X322" s="199"/>
    </row>
    <row r="323" ht="29" hidden="1" customHeight="1" spans="1:24">
      <c r="A323" s="170">
        <f t="shared" si="4"/>
        <v>316</v>
      </c>
      <c r="B323" s="171" t="s">
        <v>786</v>
      </c>
      <c r="C323" s="172" t="s">
        <v>543</v>
      </c>
      <c r="D323" s="173" t="s">
        <v>561</v>
      </c>
      <c r="E323" s="174" t="s">
        <v>535</v>
      </c>
      <c r="F323" s="174" t="s">
        <v>1215</v>
      </c>
      <c r="G323" s="173" t="s">
        <v>1220</v>
      </c>
      <c r="H323" s="173" t="s">
        <v>539</v>
      </c>
      <c r="I323" s="183" t="s">
        <v>1213</v>
      </c>
      <c r="J323" s="184">
        <v>41604</v>
      </c>
      <c r="K323" s="184">
        <v>41604</v>
      </c>
      <c r="L323" s="185">
        <v>14770.09</v>
      </c>
      <c r="M323" s="186">
        <v>443.1</v>
      </c>
      <c r="N323" s="187"/>
      <c r="O323" s="185"/>
      <c r="P323" s="185"/>
      <c r="Q323" s="185"/>
      <c r="R323" s="194"/>
      <c r="S323" s="195"/>
      <c r="T323" s="152" t="s">
        <v>541</v>
      </c>
      <c r="U323" s="198"/>
      <c r="V323" s="199"/>
      <c r="W323" s="198"/>
      <c r="X323" s="199"/>
    </row>
    <row r="324" ht="29" hidden="1" customHeight="1" spans="1:24">
      <c r="A324" s="170">
        <f t="shared" si="4"/>
        <v>317</v>
      </c>
      <c r="B324" s="171" t="s">
        <v>787</v>
      </c>
      <c r="C324" s="172" t="s">
        <v>543</v>
      </c>
      <c r="D324" s="173" t="s">
        <v>561</v>
      </c>
      <c r="E324" s="174" t="s">
        <v>535</v>
      </c>
      <c r="F324" s="174" t="s">
        <v>1215</v>
      </c>
      <c r="G324" s="173" t="s">
        <v>1220</v>
      </c>
      <c r="H324" s="173" t="s">
        <v>539</v>
      </c>
      <c r="I324" s="183" t="s">
        <v>1213</v>
      </c>
      <c r="J324" s="184">
        <v>41604</v>
      </c>
      <c r="K324" s="184">
        <v>41604</v>
      </c>
      <c r="L324" s="185">
        <v>14770.09</v>
      </c>
      <c r="M324" s="186">
        <v>443.1</v>
      </c>
      <c r="N324" s="187"/>
      <c r="O324" s="185"/>
      <c r="P324" s="185"/>
      <c r="Q324" s="185"/>
      <c r="R324" s="194"/>
      <c r="S324" s="195"/>
      <c r="T324" s="152" t="s">
        <v>541</v>
      </c>
      <c r="U324" s="198"/>
      <c r="V324" s="199"/>
      <c r="W324" s="198"/>
      <c r="X324" s="199"/>
    </row>
    <row r="325" ht="29" hidden="1" customHeight="1" spans="1:24">
      <c r="A325" s="170">
        <f t="shared" si="4"/>
        <v>318</v>
      </c>
      <c r="B325" s="171" t="s">
        <v>788</v>
      </c>
      <c r="C325" s="172" t="s">
        <v>543</v>
      </c>
      <c r="D325" s="173" t="s">
        <v>556</v>
      </c>
      <c r="E325" s="174" t="s">
        <v>535</v>
      </c>
      <c r="F325" s="174" t="s">
        <v>1215</v>
      </c>
      <c r="G325" s="173" t="s">
        <v>1219</v>
      </c>
      <c r="H325" s="173" t="s">
        <v>539</v>
      </c>
      <c r="I325" s="183" t="s">
        <v>1213</v>
      </c>
      <c r="J325" s="184">
        <v>41604</v>
      </c>
      <c r="K325" s="184">
        <v>41604</v>
      </c>
      <c r="L325" s="185">
        <v>18172.38</v>
      </c>
      <c r="M325" s="186">
        <v>545.17</v>
      </c>
      <c r="N325" s="187"/>
      <c r="O325" s="185"/>
      <c r="P325" s="185"/>
      <c r="Q325" s="185"/>
      <c r="R325" s="194"/>
      <c r="S325" s="195"/>
      <c r="T325" s="152" t="s">
        <v>541</v>
      </c>
      <c r="U325" s="198"/>
      <c r="V325" s="199"/>
      <c r="W325" s="198"/>
      <c r="X325" s="199"/>
    </row>
    <row r="326" ht="29" hidden="1" customHeight="1" spans="1:24">
      <c r="A326" s="170">
        <f t="shared" si="4"/>
        <v>319</v>
      </c>
      <c r="B326" s="171" t="s">
        <v>789</v>
      </c>
      <c r="C326" s="172" t="s">
        <v>543</v>
      </c>
      <c r="D326" s="173" t="s">
        <v>556</v>
      </c>
      <c r="E326" s="174" t="s">
        <v>535</v>
      </c>
      <c r="F326" s="174" t="s">
        <v>1215</v>
      </c>
      <c r="G326" s="173" t="s">
        <v>1219</v>
      </c>
      <c r="H326" s="173" t="s">
        <v>539</v>
      </c>
      <c r="I326" s="183" t="s">
        <v>1213</v>
      </c>
      <c r="J326" s="184">
        <v>41604</v>
      </c>
      <c r="K326" s="184">
        <v>41604</v>
      </c>
      <c r="L326" s="185">
        <v>18172.38</v>
      </c>
      <c r="M326" s="186">
        <v>545.17</v>
      </c>
      <c r="N326" s="187"/>
      <c r="O326" s="185"/>
      <c r="P326" s="185"/>
      <c r="Q326" s="185"/>
      <c r="R326" s="194"/>
      <c r="S326" s="195"/>
      <c r="T326" s="152" t="s">
        <v>541</v>
      </c>
      <c r="U326" s="198"/>
      <c r="V326" s="199"/>
      <c r="W326" s="198"/>
      <c r="X326" s="199"/>
    </row>
    <row r="327" ht="29" hidden="1" customHeight="1" spans="1:24">
      <c r="A327" s="170">
        <f t="shared" si="4"/>
        <v>320</v>
      </c>
      <c r="B327" s="171" t="s">
        <v>790</v>
      </c>
      <c r="C327" s="172" t="s">
        <v>543</v>
      </c>
      <c r="D327" s="173" t="s">
        <v>561</v>
      </c>
      <c r="E327" s="174" t="s">
        <v>535</v>
      </c>
      <c r="F327" s="174" t="s">
        <v>1215</v>
      </c>
      <c r="G327" s="173" t="s">
        <v>1220</v>
      </c>
      <c r="H327" s="173" t="s">
        <v>539</v>
      </c>
      <c r="I327" s="183" t="s">
        <v>1213</v>
      </c>
      <c r="J327" s="184">
        <v>41604</v>
      </c>
      <c r="K327" s="184">
        <v>41604</v>
      </c>
      <c r="L327" s="185">
        <v>14770.09</v>
      </c>
      <c r="M327" s="186">
        <v>443.1</v>
      </c>
      <c r="N327" s="187"/>
      <c r="O327" s="185"/>
      <c r="P327" s="185"/>
      <c r="Q327" s="185"/>
      <c r="R327" s="194"/>
      <c r="S327" s="195"/>
      <c r="T327" s="152" t="s">
        <v>541</v>
      </c>
      <c r="U327" s="198"/>
      <c r="V327" s="199"/>
      <c r="W327" s="198"/>
      <c r="X327" s="199"/>
    </row>
    <row r="328" ht="29" hidden="1" customHeight="1" spans="1:24">
      <c r="A328" s="170">
        <f t="shared" si="4"/>
        <v>321</v>
      </c>
      <c r="B328" s="171" t="s">
        <v>791</v>
      </c>
      <c r="C328" s="172" t="s">
        <v>543</v>
      </c>
      <c r="D328" s="173" t="s">
        <v>544</v>
      </c>
      <c r="E328" s="174" t="s">
        <v>535</v>
      </c>
      <c r="F328" s="174" t="s">
        <v>1215</v>
      </c>
      <c r="G328" s="173" t="s">
        <v>1218</v>
      </c>
      <c r="H328" s="173" t="s">
        <v>539</v>
      </c>
      <c r="I328" s="183" t="s">
        <v>1213</v>
      </c>
      <c r="J328" s="184">
        <v>41609</v>
      </c>
      <c r="K328" s="184">
        <v>41609</v>
      </c>
      <c r="L328" s="185">
        <v>6030.57</v>
      </c>
      <c r="M328" s="186">
        <v>180.92</v>
      </c>
      <c r="N328" s="187"/>
      <c r="O328" s="185"/>
      <c r="P328" s="185"/>
      <c r="Q328" s="185"/>
      <c r="R328" s="194"/>
      <c r="S328" s="195"/>
      <c r="T328" s="152" t="s">
        <v>541</v>
      </c>
      <c r="U328" s="198"/>
      <c r="V328" s="199"/>
      <c r="W328" s="198"/>
      <c r="X328" s="199"/>
    </row>
    <row r="329" ht="29" hidden="1" customHeight="1" spans="1:24">
      <c r="A329" s="170">
        <f t="shared" ref="A329:A392" si="5">A328+1</f>
        <v>322</v>
      </c>
      <c r="B329" s="171" t="s">
        <v>792</v>
      </c>
      <c r="C329" s="172" t="s">
        <v>543</v>
      </c>
      <c r="D329" s="173" t="s">
        <v>556</v>
      </c>
      <c r="E329" s="174" t="s">
        <v>535</v>
      </c>
      <c r="F329" s="174" t="s">
        <v>1215</v>
      </c>
      <c r="G329" s="173" t="s">
        <v>1219</v>
      </c>
      <c r="H329" s="173" t="s">
        <v>539</v>
      </c>
      <c r="I329" s="183" t="s">
        <v>1213</v>
      </c>
      <c r="J329" s="184">
        <v>41604</v>
      </c>
      <c r="K329" s="184">
        <v>41604</v>
      </c>
      <c r="L329" s="185">
        <v>18172.38</v>
      </c>
      <c r="M329" s="186">
        <v>545.17</v>
      </c>
      <c r="N329" s="187"/>
      <c r="O329" s="185"/>
      <c r="P329" s="185"/>
      <c r="Q329" s="185"/>
      <c r="R329" s="194"/>
      <c r="S329" s="195"/>
      <c r="T329" s="152" t="s">
        <v>541</v>
      </c>
      <c r="U329" s="198"/>
      <c r="V329" s="199"/>
      <c r="W329" s="198"/>
      <c r="X329" s="199"/>
    </row>
    <row r="330" ht="29" hidden="1" customHeight="1" spans="1:24">
      <c r="A330" s="170">
        <f t="shared" si="5"/>
        <v>323</v>
      </c>
      <c r="B330" s="171" t="s">
        <v>793</v>
      </c>
      <c r="C330" s="172" t="s">
        <v>733</v>
      </c>
      <c r="D330" s="173" t="s">
        <v>794</v>
      </c>
      <c r="E330" s="174" t="s">
        <v>535</v>
      </c>
      <c r="F330" s="174" t="s">
        <v>1215</v>
      </c>
      <c r="G330" s="173" t="s">
        <v>1222</v>
      </c>
      <c r="H330" s="173" t="s">
        <v>539</v>
      </c>
      <c r="I330" s="183" t="s">
        <v>1213</v>
      </c>
      <c r="J330" s="184">
        <v>41733</v>
      </c>
      <c r="K330" s="184">
        <v>41733</v>
      </c>
      <c r="L330" s="185">
        <v>8123.69</v>
      </c>
      <c r="M330" s="186">
        <v>243.71</v>
      </c>
      <c r="N330" s="187"/>
      <c r="O330" s="185"/>
      <c r="P330" s="185"/>
      <c r="Q330" s="185"/>
      <c r="R330" s="194"/>
      <c r="S330" s="195"/>
      <c r="T330" s="152" t="s">
        <v>541</v>
      </c>
      <c r="U330" s="198"/>
      <c r="V330" s="199"/>
      <c r="W330" s="198"/>
      <c r="X330" s="199"/>
    </row>
    <row r="331" ht="29" hidden="1" customHeight="1" spans="1:24">
      <c r="A331" s="170">
        <f t="shared" si="5"/>
        <v>324</v>
      </c>
      <c r="B331" s="171" t="s">
        <v>796</v>
      </c>
      <c r="C331" s="172" t="s">
        <v>733</v>
      </c>
      <c r="D331" s="173" t="s">
        <v>794</v>
      </c>
      <c r="E331" s="174" t="s">
        <v>535</v>
      </c>
      <c r="F331" s="174" t="s">
        <v>1215</v>
      </c>
      <c r="G331" s="173" t="s">
        <v>1222</v>
      </c>
      <c r="H331" s="173" t="s">
        <v>539</v>
      </c>
      <c r="I331" s="183" t="s">
        <v>1213</v>
      </c>
      <c r="J331" s="184">
        <v>41733</v>
      </c>
      <c r="K331" s="184">
        <v>41733</v>
      </c>
      <c r="L331" s="185">
        <v>8123.69</v>
      </c>
      <c r="M331" s="186">
        <v>243.71</v>
      </c>
      <c r="N331" s="187"/>
      <c r="O331" s="185"/>
      <c r="P331" s="185"/>
      <c r="Q331" s="185"/>
      <c r="R331" s="194"/>
      <c r="S331" s="195"/>
      <c r="T331" s="152" t="s">
        <v>541</v>
      </c>
      <c r="U331" s="198"/>
      <c r="V331" s="199"/>
      <c r="W331" s="198"/>
      <c r="X331" s="199"/>
    </row>
    <row r="332" ht="29" hidden="1" customHeight="1" spans="1:24">
      <c r="A332" s="170">
        <f t="shared" si="5"/>
        <v>325</v>
      </c>
      <c r="B332" s="171" t="s">
        <v>797</v>
      </c>
      <c r="C332" s="172" t="s">
        <v>543</v>
      </c>
      <c r="D332" s="173" t="s">
        <v>544</v>
      </c>
      <c r="E332" s="174" t="s">
        <v>535</v>
      </c>
      <c r="F332" s="174" t="s">
        <v>1215</v>
      </c>
      <c r="G332" s="173" t="s">
        <v>1218</v>
      </c>
      <c r="H332" s="173" t="s">
        <v>539</v>
      </c>
      <c r="I332" s="183" t="s">
        <v>1213</v>
      </c>
      <c r="J332" s="184">
        <v>41609</v>
      </c>
      <c r="K332" s="184">
        <v>41609</v>
      </c>
      <c r="L332" s="185">
        <v>6030.57</v>
      </c>
      <c r="M332" s="186">
        <v>180.92</v>
      </c>
      <c r="N332" s="187"/>
      <c r="O332" s="185"/>
      <c r="P332" s="185"/>
      <c r="Q332" s="185"/>
      <c r="R332" s="194"/>
      <c r="S332" s="195"/>
      <c r="T332" s="152" t="s">
        <v>541</v>
      </c>
      <c r="U332" s="198"/>
      <c r="V332" s="199"/>
      <c r="W332" s="198"/>
      <c r="X332" s="199"/>
    </row>
    <row r="333" ht="29" hidden="1" customHeight="1" spans="1:24">
      <c r="A333" s="170">
        <f t="shared" si="5"/>
        <v>326</v>
      </c>
      <c r="B333" s="171" t="s">
        <v>798</v>
      </c>
      <c r="C333" s="172" t="s">
        <v>543</v>
      </c>
      <c r="D333" s="173" t="s">
        <v>544</v>
      </c>
      <c r="E333" s="174" t="s">
        <v>535</v>
      </c>
      <c r="F333" s="174" t="s">
        <v>1215</v>
      </c>
      <c r="G333" s="173" t="s">
        <v>1218</v>
      </c>
      <c r="H333" s="173" t="s">
        <v>539</v>
      </c>
      <c r="I333" s="183" t="s">
        <v>1213</v>
      </c>
      <c r="J333" s="184">
        <v>41609</v>
      </c>
      <c r="K333" s="184">
        <v>41609</v>
      </c>
      <c r="L333" s="185">
        <v>6030.57</v>
      </c>
      <c r="M333" s="186">
        <v>180.92</v>
      </c>
      <c r="N333" s="187"/>
      <c r="O333" s="185"/>
      <c r="P333" s="185"/>
      <c r="Q333" s="185"/>
      <c r="R333" s="194"/>
      <c r="S333" s="195"/>
      <c r="T333" s="152" t="s">
        <v>541</v>
      </c>
      <c r="U333" s="198"/>
      <c r="V333" s="199"/>
      <c r="W333" s="198"/>
      <c r="X333" s="199"/>
    </row>
    <row r="334" ht="29" hidden="1" customHeight="1" spans="1:24">
      <c r="A334" s="170">
        <f t="shared" si="5"/>
        <v>327</v>
      </c>
      <c r="B334" s="171" t="s">
        <v>799</v>
      </c>
      <c r="C334" s="172" t="s">
        <v>543</v>
      </c>
      <c r="D334" s="173" t="s">
        <v>556</v>
      </c>
      <c r="E334" s="174" t="s">
        <v>535</v>
      </c>
      <c r="F334" s="174" t="s">
        <v>1215</v>
      </c>
      <c r="G334" s="173" t="s">
        <v>1219</v>
      </c>
      <c r="H334" s="173" t="s">
        <v>539</v>
      </c>
      <c r="I334" s="183" t="s">
        <v>1213</v>
      </c>
      <c r="J334" s="184">
        <v>41604</v>
      </c>
      <c r="K334" s="184">
        <v>41604</v>
      </c>
      <c r="L334" s="185">
        <v>18172.38</v>
      </c>
      <c r="M334" s="186">
        <v>545.17</v>
      </c>
      <c r="N334" s="187"/>
      <c r="O334" s="185"/>
      <c r="P334" s="185"/>
      <c r="Q334" s="185"/>
      <c r="R334" s="194"/>
      <c r="S334" s="195"/>
      <c r="T334" s="152" t="s">
        <v>541</v>
      </c>
      <c r="U334" s="198"/>
      <c r="V334" s="199"/>
      <c r="W334" s="198"/>
      <c r="X334" s="199"/>
    </row>
    <row r="335" ht="29" hidden="1" customHeight="1" spans="1:24">
      <c r="A335" s="170">
        <f t="shared" si="5"/>
        <v>328</v>
      </c>
      <c r="B335" s="171" t="s">
        <v>800</v>
      </c>
      <c r="C335" s="172" t="s">
        <v>543</v>
      </c>
      <c r="D335" s="173" t="s">
        <v>556</v>
      </c>
      <c r="E335" s="174" t="s">
        <v>535</v>
      </c>
      <c r="F335" s="174" t="s">
        <v>1215</v>
      </c>
      <c r="G335" s="173" t="s">
        <v>1219</v>
      </c>
      <c r="H335" s="173" t="s">
        <v>539</v>
      </c>
      <c r="I335" s="183" t="s">
        <v>1213</v>
      </c>
      <c r="J335" s="184">
        <v>41604</v>
      </c>
      <c r="K335" s="184">
        <v>41604</v>
      </c>
      <c r="L335" s="185">
        <v>18172.38</v>
      </c>
      <c r="M335" s="186">
        <v>545.17</v>
      </c>
      <c r="N335" s="187"/>
      <c r="O335" s="185"/>
      <c r="P335" s="185"/>
      <c r="Q335" s="185"/>
      <c r="R335" s="194"/>
      <c r="S335" s="195"/>
      <c r="T335" s="152" t="s">
        <v>541</v>
      </c>
      <c r="U335" s="198"/>
      <c r="V335" s="199"/>
      <c r="W335" s="198"/>
      <c r="X335" s="199"/>
    </row>
    <row r="336" ht="29" hidden="1" customHeight="1" spans="1:24">
      <c r="A336" s="170">
        <f t="shared" si="5"/>
        <v>329</v>
      </c>
      <c r="B336" s="171" t="s">
        <v>802</v>
      </c>
      <c r="C336" s="172" t="s">
        <v>543</v>
      </c>
      <c r="D336" s="173" t="s">
        <v>556</v>
      </c>
      <c r="E336" s="174" t="s">
        <v>535</v>
      </c>
      <c r="F336" s="174" t="s">
        <v>1215</v>
      </c>
      <c r="G336" s="173" t="s">
        <v>1219</v>
      </c>
      <c r="H336" s="173" t="s">
        <v>539</v>
      </c>
      <c r="I336" s="183" t="s">
        <v>1213</v>
      </c>
      <c r="J336" s="184">
        <v>41604</v>
      </c>
      <c r="K336" s="184">
        <v>41604</v>
      </c>
      <c r="L336" s="185">
        <v>18172.38</v>
      </c>
      <c r="M336" s="186">
        <v>545.17</v>
      </c>
      <c r="N336" s="187"/>
      <c r="O336" s="185"/>
      <c r="P336" s="185"/>
      <c r="Q336" s="185"/>
      <c r="R336" s="194"/>
      <c r="S336" s="195"/>
      <c r="T336" s="152" t="s">
        <v>541</v>
      </c>
      <c r="U336" s="198"/>
      <c r="V336" s="199"/>
      <c r="W336" s="198"/>
      <c r="X336" s="199"/>
    </row>
    <row r="337" ht="29" hidden="1" customHeight="1" spans="1:24">
      <c r="A337" s="170">
        <f t="shared" si="5"/>
        <v>330</v>
      </c>
      <c r="B337" s="171" t="s">
        <v>803</v>
      </c>
      <c r="C337" s="172" t="s">
        <v>543</v>
      </c>
      <c r="D337" s="173" t="s">
        <v>556</v>
      </c>
      <c r="E337" s="174" t="s">
        <v>535</v>
      </c>
      <c r="F337" s="174" t="s">
        <v>1215</v>
      </c>
      <c r="G337" s="173" t="s">
        <v>1219</v>
      </c>
      <c r="H337" s="173" t="s">
        <v>539</v>
      </c>
      <c r="I337" s="183" t="s">
        <v>1213</v>
      </c>
      <c r="J337" s="184">
        <v>41604</v>
      </c>
      <c r="K337" s="184">
        <v>41604</v>
      </c>
      <c r="L337" s="185">
        <v>18172.38</v>
      </c>
      <c r="M337" s="186">
        <v>545.17</v>
      </c>
      <c r="N337" s="187"/>
      <c r="O337" s="185"/>
      <c r="P337" s="185"/>
      <c r="Q337" s="185"/>
      <c r="R337" s="194"/>
      <c r="S337" s="195"/>
      <c r="T337" s="152" t="s">
        <v>541</v>
      </c>
      <c r="U337" s="198"/>
      <c r="V337" s="199"/>
      <c r="W337" s="198"/>
      <c r="X337" s="199"/>
    </row>
    <row r="338" ht="29" hidden="1" customHeight="1" spans="1:24">
      <c r="A338" s="170">
        <f t="shared" si="5"/>
        <v>331</v>
      </c>
      <c r="B338" s="171" t="s">
        <v>804</v>
      </c>
      <c r="C338" s="172" t="s">
        <v>543</v>
      </c>
      <c r="D338" s="173" t="s">
        <v>561</v>
      </c>
      <c r="E338" s="174" t="s">
        <v>535</v>
      </c>
      <c r="F338" s="174" t="s">
        <v>1215</v>
      </c>
      <c r="G338" s="173" t="s">
        <v>1220</v>
      </c>
      <c r="H338" s="173" t="s">
        <v>539</v>
      </c>
      <c r="I338" s="183" t="s">
        <v>1213</v>
      </c>
      <c r="J338" s="184">
        <v>41604</v>
      </c>
      <c r="K338" s="184">
        <v>41604</v>
      </c>
      <c r="L338" s="185">
        <v>14770.09</v>
      </c>
      <c r="M338" s="186">
        <v>443.1</v>
      </c>
      <c r="N338" s="187"/>
      <c r="O338" s="185"/>
      <c r="P338" s="185"/>
      <c r="Q338" s="185"/>
      <c r="R338" s="194"/>
      <c r="S338" s="195"/>
      <c r="T338" s="152" t="s">
        <v>541</v>
      </c>
      <c r="U338" s="198"/>
      <c r="V338" s="199"/>
      <c r="W338" s="198"/>
      <c r="X338" s="199"/>
    </row>
    <row r="339" ht="29" hidden="1" customHeight="1" spans="1:24">
      <c r="A339" s="170">
        <f t="shared" si="5"/>
        <v>332</v>
      </c>
      <c r="B339" s="171" t="s">
        <v>805</v>
      </c>
      <c r="C339" s="172" t="s">
        <v>733</v>
      </c>
      <c r="D339" s="173" t="s">
        <v>794</v>
      </c>
      <c r="E339" s="174" t="s">
        <v>535</v>
      </c>
      <c r="F339" s="174" t="s">
        <v>1215</v>
      </c>
      <c r="G339" s="173" t="s">
        <v>1218</v>
      </c>
      <c r="H339" s="173" t="s">
        <v>539</v>
      </c>
      <c r="I339" s="183" t="s">
        <v>1213</v>
      </c>
      <c r="J339" s="184">
        <v>41733</v>
      </c>
      <c r="K339" s="184">
        <v>41733</v>
      </c>
      <c r="L339" s="185">
        <v>4113.7</v>
      </c>
      <c r="M339" s="186">
        <v>123.41</v>
      </c>
      <c r="N339" s="187"/>
      <c r="O339" s="185"/>
      <c r="P339" s="185"/>
      <c r="Q339" s="185"/>
      <c r="R339" s="194"/>
      <c r="S339" s="195"/>
      <c r="T339" s="152" t="s">
        <v>541</v>
      </c>
      <c r="U339" s="198"/>
      <c r="V339" s="199"/>
      <c r="W339" s="198"/>
      <c r="X339" s="199"/>
    </row>
    <row r="340" ht="29" hidden="1" customHeight="1" spans="1:24">
      <c r="A340" s="170">
        <f t="shared" si="5"/>
        <v>333</v>
      </c>
      <c r="B340" s="171" t="s">
        <v>806</v>
      </c>
      <c r="C340" s="172" t="s">
        <v>733</v>
      </c>
      <c r="D340" s="173" t="s">
        <v>794</v>
      </c>
      <c r="E340" s="174" t="s">
        <v>535</v>
      </c>
      <c r="F340" s="174" t="s">
        <v>1215</v>
      </c>
      <c r="G340" s="173" t="s">
        <v>1218</v>
      </c>
      <c r="H340" s="173" t="s">
        <v>539</v>
      </c>
      <c r="I340" s="183" t="s">
        <v>1213</v>
      </c>
      <c r="J340" s="184">
        <v>41733</v>
      </c>
      <c r="K340" s="184">
        <v>41733</v>
      </c>
      <c r="L340" s="185">
        <v>4113.7</v>
      </c>
      <c r="M340" s="186">
        <v>123.41</v>
      </c>
      <c r="N340" s="187"/>
      <c r="O340" s="185"/>
      <c r="P340" s="185"/>
      <c r="Q340" s="185"/>
      <c r="R340" s="194"/>
      <c r="S340" s="195"/>
      <c r="T340" s="152" t="s">
        <v>541</v>
      </c>
      <c r="U340" s="198"/>
      <c r="V340" s="199"/>
      <c r="W340" s="198"/>
      <c r="X340" s="199"/>
    </row>
    <row r="341" ht="29" customHeight="1" spans="1:24">
      <c r="A341" s="170">
        <f t="shared" si="5"/>
        <v>334</v>
      </c>
      <c r="B341" s="171" t="s">
        <v>807</v>
      </c>
      <c r="C341" s="172" t="s">
        <v>808</v>
      </c>
      <c r="D341" s="173" t="s">
        <v>1229</v>
      </c>
      <c r="E341" s="174" t="s">
        <v>808</v>
      </c>
      <c r="F341" s="174" t="s">
        <v>1229</v>
      </c>
      <c r="G341" s="173" t="s">
        <v>462</v>
      </c>
      <c r="H341" s="173" t="s">
        <v>497</v>
      </c>
      <c r="I341" s="183" t="s">
        <v>1213</v>
      </c>
      <c r="J341" s="184">
        <v>43073</v>
      </c>
      <c r="K341" s="184">
        <v>43073</v>
      </c>
      <c r="L341" s="185">
        <v>18460.99</v>
      </c>
      <c r="M341" s="186">
        <v>4433.71</v>
      </c>
      <c r="N341" s="187"/>
      <c r="O341" s="185"/>
      <c r="P341" s="185"/>
      <c r="Q341" s="185"/>
      <c r="R341" s="194"/>
      <c r="S341" s="195"/>
      <c r="T341" s="152" t="s">
        <v>811</v>
      </c>
      <c r="U341" s="198"/>
      <c r="V341" s="199"/>
      <c r="W341" s="198"/>
      <c r="X341" s="199"/>
    </row>
    <row r="342" ht="29" customHeight="1" spans="1:24">
      <c r="A342" s="170">
        <f t="shared" si="5"/>
        <v>335</v>
      </c>
      <c r="B342" s="171" t="s">
        <v>812</v>
      </c>
      <c r="C342" s="172" t="s">
        <v>808</v>
      </c>
      <c r="D342" s="173" t="s">
        <v>1229</v>
      </c>
      <c r="E342" s="174" t="s">
        <v>808</v>
      </c>
      <c r="F342" s="174" t="s">
        <v>1229</v>
      </c>
      <c r="G342" s="173" t="s">
        <v>462</v>
      </c>
      <c r="H342" s="173" t="s">
        <v>497</v>
      </c>
      <c r="I342" s="183" t="s">
        <v>1213</v>
      </c>
      <c r="J342" s="184">
        <v>43073</v>
      </c>
      <c r="K342" s="184">
        <v>43073</v>
      </c>
      <c r="L342" s="185">
        <v>18461.05</v>
      </c>
      <c r="M342" s="186">
        <v>4433.73</v>
      </c>
      <c r="N342" s="187"/>
      <c r="O342" s="185"/>
      <c r="P342" s="185"/>
      <c r="Q342" s="185"/>
      <c r="R342" s="194"/>
      <c r="S342" s="195"/>
      <c r="T342" s="152" t="s">
        <v>811</v>
      </c>
      <c r="U342" s="198"/>
      <c r="V342" s="199"/>
      <c r="W342" s="198"/>
      <c r="X342" s="199"/>
    </row>
    <row r="343" ht="29" customHeight="1" spans="1:24">
      <c r="A343" s="170">
        <f t="shared" si="5"/>
        <v>336</v>
      </c>
      <c r="B343" s="171" t="s">
        <v>813</v>
      </c>
      <c r="C343" s="172" t="s">
        <v>808</v>
      </c>
      <c r="D343" s="173" t="s">
        <v>1229</v>
      </c>
      <c r="E343" s="174" t="s">
        <v>808</v>
      </c>
      <c r="F343" s="174" t="s">
        <v>1229</v>
      </c>
      <c r="G343" s="173" t="s">
        <v>462</v>
      </c>
      <c r="H343" s="173" t="s">
        <v>497</v>
      </c>
      <c r="I343" s="183" t="s">
        <v>1213</v>
      </c>
      <c r="J343" s="184">
        <v>43073</v>
      </c>
      <c r="K343" s="184">
        <v>43073</v>
      </c>
      <c r="L343" s="185">
        <v>18461.05</v>
      </c>
      <c r="M343" s="186">
        <v>4433.73</v>
      </c>
      <c r="N343" s="187"/>
      <c r="O343" s="185"/>
      <c r="P343" s="185"/>
      <c r="Q343" s="185"/>
      <c r="R343" s="194"/>
      <c r="S343" s="195"/>
      <c r="T343" s="152" t="s">
        <v>811</v>
      </c>
      <c r="U343" s="198"/>
      <c r="V343" s="199"/>
      <c r="W343" s="198"/>
      <c r="X343" s="199"/>
    </row>
    <row r="344" ht="29" customHeight="1" spans="1:24">
      <c r="A344" s="170">
        <f t="shared" si="5"/>
        <v>337</v>
      </c>
      <c r="B344" s="171" t="s">
        <v>814</v>
      </c>
      <c r="C344" s="172" t="s">
        <v>808</v>
      </c>
      <c r="D344" s="173" t="s">
        <v>1229</v>
      </c>
      <c r="E344" s="174" t="s">
        <v>808</v>
      </c>
      <c r="F344" s="174" t="s">
        <v>1229</v>
      </c>
      <c r="G344" s="173" t="s">
        <v>462</v>
      </c>
      <c r="H344" s="173" t="s">
        <v>497</v>
      </c>
      <c r="I344" s="183" t="s">
        <v>1213</v>
      </c>
      <c r="J344" s="184">
        <v>43073</v>
      </c>
      <c r="K344" s="184">
        <v>43073</v>
      </c>
      <c r="L344" s="185">
        <v>18461.05</v>
      </c>
      <c r="M344" s="186">
        <v>4433.73</v>
      </c>
      <c r="N344" s="187"/>
      <c r="O344" s="185"/>
      <c r="P344" s="185"/>
      <c r="Q344" s="185"/>
      <c r="R344" s="194"/>
      <c r="S344" s="195"/>
      <c r="T344" s="152" t="s">
        <v>811</v>
      </c>
      <c r="U344" s="198"/>
      <c r="V344" s="199"/>
      <c r="W344" s="198"/>
      <c r="X344" s="199"/>
    </row>
    <row r="345" ht="29" customHeight="1" spans="1:24">
      <c r="A345" s="170">
        <f t="shared" si="5"/>
        <v>338</v>
      </c>
      <c r="B345" s="171" t="s">
        <v>815</v>
      </c>
      <c r="C345" s="172" t="s">
        <v>808</v>
      </c>
      <c r="D345" s="173" t="s">
        <v>1229</v>
      </c>
      <c r="E345" s="174" t="s">
        <v>808</v>
      </c>
      <c r="F345" s="174" t="s">
        <v>1229</v>
      </c>
      <c r="G345" s="173" t="s">
        <v>462</v>
      </c>
      <c r="H345" s="173" t="s">
        <v>497</v>
      </c>
      <c r="I345" s="183" t="s">
        <v>1213</v>
      </c>
      <c r="J345" s="184">
        <v>43073</v>
      </c>
      <c r="K345" s="184">
        <v>43073</v>
      </c>
      <c r="L345" s="185">
        <v>18461.05</v>
      </c>
      <c r="M345" s="186">
        <v>4433.73</v>
      </c>
      <c r="N345" s="187"/>
      <c r="O345" s="185"/>
      <c r="P345" s="185"/>
      <c r="Q345" s="185"/>
      <c r="R345" s="194"/>
      <c r="S345" s="195"/>
      <c r="T345" s="152" t="s">
        <v>811</v>
      </c>
      <c r="U345" s="198"/>
      <c r="V345" s="199"/>
      <c r="W345" s="198"/>
      <c r="X345" s="199"/>
    </row>
    <row r="346" ht="29" customHeight="1" spans="1:24">
      <c r="A346" s="170">
        <f t="shared" si="5"/>
        <v>339</v>
      </c>
      <c r="B346" s="171" t="s">
        <v>816</v>
      </c>
      <c r="C346" s="172" t="s">
        <v>808</v>
      </c>
      <c r="D346" s="173" t="s">
        <v>1229</v>
      </c>
      <c r="E346" s="174" t="s">
        <v>808</v>
      </c>
      <c r="F346" s="174" t="s">
        <v>1229</v>
      </c>
      <c r="G346" s="173" t="s">
        <v>462</v>
      </c>
      <c r="H346" s="173" t="s">
        <v>497</v>
      </c>
      <c r="I346" s="183" t="s">
        <v>1213</v>
      </c>
      <c r="J346" s="184">
        <v>43073</v>
      </c>
      <c r="K346" s="184">
        <v>43073</v>
      </c>
      <c r="L346" s="185">
        <v>18461.05</v>
      </c>
      <c r="M346" s="186">
        <v>4433.73</v>
      </c>
      <c r="N346" s="187"/>
      <c r="O346" s="185"/>
      <c r="P346" s="185"/>
      <c r="Q346" s="185"/>
      <c r="R346" s="194"/>
      <c r="S346" s="195"/>
      <c r="T346" s="152" t="s">
        <v>811</v>
      </c>
      <c r="U346" s="198"/>
      <c r="V346" s="199"/>
      <c r="W346" s="198"/>
      <c r="X346" s="199"/>
    </row>
    <row r="347" ht="29" customHeight="1" spans="1:24">
      <c r="A347" s="170">
        <f t="shared" si="5"/>
        <v>340</v>
      </c>
      <c r="B347" s="171" t="s">
        <v>817</v>
      </c>
      <c r="C347" s="172" t="s">
        <v>808</v>
      </c>
      <c r="D347" s="173" t="s">
        <v>1229</v>
      </c>
      <c r="E347" s="174" t="s">
        <v>808</v>
      </c>
      <c r="F347" s="174" t="s">
        <v>1229</v>
      </c>
      <c r="G347" s="173" t="s">
        <v>462</v>
      </c>
      <c r="H347" s="173" t="s">
        <v>497</v>
      </c>
      <c r="I347" s="183" t="s">
        <v>1213</v>
      </c>
      <c r="J347" s="184">
        <v>43073</v>
      </c>
      <c r="K347" s="184">
        <v>43073</v>
      </c>
      <c r="L347" s="185">
        <v>18461.05</v>
      </c>
      <c r="M347" s="186">
        <v>4433.73</v>
      </c>
      <c r="N347" s="187"/>
      <c r="O347" s="185"/>
      <c r="P347" s="185"/>
      <c r="Q347" s="185"/>
      <c r="R347" s="194"/>
      <c r="S347" s="195"/>
      <c r="T347" s="152" t="s">
        <v>811</v>
      </c>
      <c r="U347" s="198"/>
      <c r="V347" s="199"/>
      <c r="W347" s="198"/>
      <c r="X347" s="199"/>
    </row>
    <row r="348" ht="29" customHeight="1" spans="1:24">
      <c r="A348" s="170">
        <f t="shared" si="5"/>
        <v>341</v>
      </c>
      <c r="B348" s="171" t="s">
        <v>818</v>
      </c>
      <c r="C348" s="172" t="s">
        <v>808</v>
      </c>
      <c r="D348" s="173" t="s">
        <v>1229</v>
      </c>
      <c r="E348" s="174" t="s">
        <v>808</v>
      </c>
      <c r="F348" s="174" t="s">
        <v>1229</v>
      </c>
      <c r="G348" s="173" t="s">
        <v>462</v>
      </c>
      <c r="H348" s="173" t="s">
        <v>497</v>
      </c>
      <c r="I348" s="183" t="s">
        <v>1213</v>
      </c>
      <c r="J348" s="184">
        <v>43073</v>
      </c>
      <c r="K348" s="184">
        <v>43073</v>
      </c>
      <c r="L348" s="185">
        <v>18461.05</v>
      </c>
      <c r="M348" s="186">
        <v>4433.73</v>
      </c>
      <c r="N348" s="187"/>
      <c r="O348" s="185"/>
      <c r="P348" s="185"/>
      <c r="Q348" s="185"/>
      <c r="R348" s="194"/>
      <c r="S348" s="195"/>
      <c r="T348" s="152" t="s">
        <v>811</v>
      </c>
      <c r="U348" s="198"/>
      <c r="V348" s="199"/>
      <c r="W348" s="198"/>
      <c r="X348" s="199"/>
    </row>
    <row r="349" ht="29" customHeight="1" spans="1:24">
      <c r="A349" s="170">
        <f t="shared" si="5"/>
        <v>342</v>
      </c>
      <c r="B349" s="171" t="s">
        <v>819</v>
      </c>
      <c r="C349" s="172" t="s">
        <v>808</v>
      </c>
      <c r="D349" s="173" t="s">
        <v>1229</v>
      </c>
      <c r="E349" s="174" t="s">
        <v>808</v>
      </c>
      <c r="F349" s="174" t="s">
        <v>1229</v>
      </c>
      <c r="G349" s="173" t="s">
        <v>462</v>
      </c>
      <c r="H349" s="173" t="s">
        <v>497</v>
      </c>
      <c r="I349" s="183" t="s">
        <v>1213</v>
      </c>
      <c r="J349" s="184">
        <v>43073</v>
      </c>
      <c r="K349" s="184">
        <v>43073</v>
      </c>
      <c r="L349" s="185">
        <v>18461.05</v>
      </c>
      <c r="M349" s="186">
        <v>4433.73</v>
      </c>
      <c r="N349" s="187"/>
      <c r="O349" s="185"/>
      <c r="P349" s="185"/>
      <c r="Q349" s="185"/>
      <c r="R349" s="194"/>
      <c r="S349" s="195"/>
      <c r="T349" s="152" t="s">
        <v>811</v>
      </c>
      <c r="U349" s="198"/>
      <c r="V349" s="199"/>
      <c r="W349" s="198"/>
      <c r="X349" s="199"/>
    </row>
    <row r="350" ht="29" customHeight="1" spans="1:24">
      <c r="A350" s="170">
        <f t="shared" si="5"/>
        <v>343</v>
      </c>
      <c r="B350" s="171" t="s">
        <v>820</v>
      </c>
      <c r="C350" s="172" t="s">
        <v>808</v>
      </c>
      <c r="D350" s="173" t="s">
        <v>1229</v>
      </c>
      <c r="E350" s="174" t="s">
        <v>808</v>
      </c>
      <c r="F350" s="174" t="s">
        <v>1229</v>
      </c>
      <c r="G350" s="173" t="s">
        <v>462</v>
      </c>
      <c r="H350" s="173" t="s">
        <v>497</v>
      </c>
      <c r="I350" s="183" t="s">
        <v>1213</v>
      </c>
      <c r="J350" s="184">
        <v>43073</v>
      </c>
      <c r="K350" s="184">
        <v>43073</v>
      </c>
      <c r="L350" s="185">
        <v>18461.05</v>
      </c>
      <c r="M350" s="186">
        <v>4433.73</v>
      </c>
      <c r="N350" s="187"/>
      <c r="O350" s="185"/>
      <c r="P350" s="185"/>
      <c r="Q350" s="185"/>
      <c r="R350" s="194"/>
      <c r="S350" s="195"/>
      <c r="T350" s="152" t="s">
        <v>811</v>
      </c>
      <c r="U350" s="198"/>
      <c r="V350" s="199"/>
      <c r="W350" s="198"/>
      <c r="X350" s="199"/>
    </row>
    <row r="351" ht="29" customHeight="1" spans="1:24">
      <c r="A351" s="170">
        <f t="shared" si="5"/>
        <v>344</v>
      </c>
      <c r="B351" s="171" t="s">
        <v>821</v>
      </c>
      <c r="C351" s="172" t="s">
        <v>808</v>
      </c>
      <c r="D351" s="173" t="s">
        <v>1229</v>
      </c>
      <c r="E351" s="174" t="s">
        <v>808</v>
      </c>
      <c r="F351" s="174" t="s">
        <v>1229</v>
      </c>
      <c r="G351" s="173" t="s">
        <v>462</v>
      </c>
      <c r="H351" s="173" t="s">
        <v>497</v>
      </c>
      <c r="I351" s="183" t="s">
        <v>1213</v>
      </c>
      <c r="J351" s="184">
        <v>43073</v>
      </c>
      <c r="K351" s="184">
        <v>43073</v>
      </c>
      <c r="L351" s="185">
        <v>18461.05</v>
      </c>
      <c r="M351" s="186">
        <v>4433.73</v>
      </c>
      <c r="N351" s="187"/>
      <c r="O351" s="185"/>
      <c r="P351" s="185"/>
      <c r="Q351" s="185"/>
      <c r="R351" s="194"/>
      <c r="S351" s="195"/>
      <c r="T351" s="152" t="s">
        <v>811</v>
      </c>
      <c r="U351" s="198"/>
      <c r="V351" s="199"/>
      <c r="W351" s="198"/>
      <c r="X351" s="199"/>
    </row>
    <row r="352" ht="29" customHeight="1" spans="1:24">
      <c r="A352" s="170">
        <f t="shared" si="5"/>
        <v>345</v>
      </c>
      <c r="B352" s="171" t="s">
        <v>822</v>
      </c>
      <c r="C352" s="172" t="s">
        <v>808</v>
      </c>
      <c r="D352" s="173" t="s">
        <v>1229</v>
      </c>
      <c r="E352" s="174" t="s">
        <v>808</v>
      </c>
      <c r="F352" s="174" t="s">
        <v>1229</v>
      </c>
      <c r="G352" s="173" t="s">
        <v>462</v>
      </c>
      <c r="H352" s="173" t="s">
        <v>497</v>
      </c>
      <c r="I352" s="183" t="s">
        <v>1213</v>
      </c>
      <c r="J352" s="184">
        <v>43073</v>
      </c>
      <c r="K352" s="184">
        <v>43073</v>
      </c>
      <c r="L352" s="185">
        <v>18461.05</v>
      </c>
      <c r="M352" s="186">
        <v>4433.73</v>
      </c>
      <c r="N352" s="187"/>
      <c r="O352" s="185"/>
      <c r="P352" s="185"/>
      <c r="Q352" s="185"/>
      <c r="R352" s="194"/>
      <c r="S352" s="195"/>
      <c r="T352" s="152" t="s">
        <v>811</v>
      </c>
      <c r="U352" s="198"/>
      <c r="V352" s="199"/>
      <c r="W352" s="198"/>
      <c r="X352" s="199"/>
    </row>
    <row r="353" ht="29" customHeight="1" spans="1:24">
      <c r="A353" s="170">
        <f t="shared" si="5"/>
        <v>346</v>
      </c>
      <c r="B353" s="171" t="s">
        <v>823</v>
      </c>
      <c r="C353" s="172" t="s">
        <v>808</v>
      </c>
      <c r="D353" s="173" t="s">
        <v>1229</v>
      </c>
      <c r="E353" s="174" t="s">
        <v>808</v>
      </c>
      <c r="F353" s="174" t="s">
        <v>1229</v>
      </c>
      <c r="G353" s="173" t="s">
        <v>462</v>
      </c>
      <c r="H353" s="173" t="s">
        <v>497</v>
      </c>
      <c r="I353" s="183" t="s">
        <v>1213</v>
      </c>
      <c r="J353" s="184">
        <v>43073</v>
      </c>
      <c r="K353" s="184">
        <v>43073</v>
      </c>
      <c r="L353" s="185">
        <v>18461.05</v>
      </c>
      <c r="M353" s="186">
        <v>4433.73</v>
      </c>
      <c r="N353" s="187"/>
      <c r="O353" s="185"/>
      <c r="P353" s="185"/>
      <c r="Q353" s="185"/>
      <c r="R353" s="194"/>
      <c r="S353" s="195"/>
      <c r="T353" s="152" t="s">
        <v>811</v>
      </c>
      <c r="U353" s="198"/>
      <c r="V353" s="199"/>
      <c r="W353" s="198"/>
      <c r="X353" s="199"/>
    </row>
    <row r="354" ht="29" customHeight="1" spans="1:24">
      <c r="A354" s="170">
        <f t="shared" si="5"/>
        <v>347</v>
      </c>
      <c r="B354" s="171" t="s">
        <v>824</v>
      </c>
      <c r="C354" s="172" t="s">
        <v>808</v>
      </c>
      <c r="D354" s="173" t="s">
        <v>1229</v>
      </c>
      <c r="E354" s="174" t="s">
        <v>808</v>
      </c>
      <c r="F354" s="174" t="s">
        <v>1229</v>
      </c>
      <c r="G354" s="173" t="s">
        <v>462</v>
      </c>
      <c r="H354" s="173" t="s">
        <v>497</v>
      </c>
      <c r="I354" s="183" t="s">
        <v>1213</v>
      </c>
      <c r="J354" s="184">
        <v>43073</v>
      </c>
      <c r="K354" s="184">
        <v>43073</v>
      </c>
      <c r="L354" s="185">
        <v>18461.05</v>
      </c>
      <c r="M354" s="186">
        <v>4433.73</v>
      </c>
      <c r="N354" s="187"/>
      <c r="O354" s="185"/>
      <c r="P354" s="185"/>
      <c r="Q354" s="185"/>
      <c r="R354" s="194"/>
      <c r="S354" s="195"/>
      <c r="T354" s="152" t="s">
        <v>811</v>
      </c>
      <c r="U354" s="198"/>
      <c r="V354" s="199"/>
      <c r="W354" s="198"/>
      <c r="X354" s="199"/>
    </row>
    <row r="355" ht="29" customHeight="1" spans="1:24">
      <c r="A355" s="170">
        <f t="shared" si="5"/>
        <v>348</v>
      </c>
      <c r="B355" s="171" t="s">
        <v>825</v>
      </c>
      <c r="C355" s="172" t="s">
        <v>808</v>
      </c>
      <c r="D355" s="173" t="s">
        <v>1229</v>
      </c>
      <c r="E355" s="174" t="s">
        <v>808</v>
      </c>
      <c r="F355" s="174" t="s">
        <v>1229</v>
      </c>
      <c r="G355" s="173" t="s">
        <v>462</v>
      </c>
      <c r="H355" s="173" t="s">
        <v>497</v>
      </c>
      <c r="I355" s="183" t="s">
        <v>1213</v>
      </c>
      <c r="J355" s="184">
        <v>43073</v>
      </c>
      <c r="K355" s="184">
        <v>43073</v>
      </c>
      <c r="L355" s="185">
        <v>18461.05</v>
      </c>
      <c r="M355" s="186">
        <v>4433.73</v>
      </c>
      <c r="N355" s="187"/>
      <c r="O355" s="185"/>
      <c r="P355" s="185"/>
      <c r="Q355" s="185"/>
      <c r="R355" s="194"/>
      <c r="S355" s="195"/>
      <c r="T355" s="152" t="s">
        <v>811</v>
      </c>
      <c r="U355" s="198"/>
      <c r="V355" s="199"/>
      <c r="W355" s="198"/>
      <c r="X355" s="199"/>
    </row>
    <row r="356" ht="29" hidden="1" customHeight="1" spans="1:24">
      <c r="A356" s="170">
        <f t="shared" si="5"/>
        <v>349</v>
      </c>
      <c r="B356" s="171" t="s">
        <v>826</v>
      </c>
      <c r="C356" s="172" t="s">
        <v>827</v>
      </c>
      <c r="D356" s="173" t="s">
        <v>828</v>
      </c>
      <c r="E356" s="174" t="s">
        <v>535</v>
      </c>
      <c r="F356" s="174" t="s">
        <v>1215</v>
      </c>
      <c r="G356" s="173" t="s">
        <v>462</v>
      </c>
      <c r="H356" s="173" t="s">
        <v>391</v>
      </c>
      <c r="I356" s="183" t="s">
        <v>1213</v>
      </c>
      <c r="J356" s="184">
        <v>39155</v>
      </c>
      <c r="K356" s="184">
        <v>39155</v>
      </c>
      <c r="L356" s="185">
        <v>0</v>
      </c>
      <c r="M356" s="186">
        <v>0</v>
      </c>
      <c r="N356" s="187"/>
      <c r="O356" s="185"/>
      <c r="P356" s="185"/>
      <c r="Q356" s="185"/>
      <c r="R356" s="194"/>
      <c r="S356" s="195"/>
      <c r="T356" s="152" t="s">
        <v>811</v>
      </c>
      <c r="U356" s="198"/>
      <c r="V356" s="199"/>
      <c r="W356" s="198"/>
      <c r="X356" s="199"/>
    </row>
    <row r="357" ht="29" hidden="1" customHeight="1" spans="1:24">
      <c r="A357" s="170">
        <f t="shared" si="5"/>
        <v>350</v>
      </c>
      <c r="B357" s="171" t="s">
        <v>832</v>
      </c>
      <c r="C357" s="172" t="s">
        <v>833</v>
      </c>
      <c r="D357" s="173" t="s">
        <v>828</v>
      </c>
      <c r="E357" s="174" t="s">
        <v>535</v>
      </c>
      <c r="F357" s="174" t="s">
        <v>1215</v>
      </c>
      <c r="G357" s="173" t="s">
        <v>462</v>
      </c>
      <c r="H357" s="173" t="s">
        <v>391</v>
      </c>
      <c r="I357" s="183" t="s">
        <v>1213</v>
      </c>
      <c r="J357" s="184">
        <v>39155</v>
      </c>
      <c r="K357" s="184">
        <v>39155</v>
      </c>
      <c r="L357" s="185">
        <v>0</v>
      </c>
      <c r="M357" s="186">
        <v>0</v>
      </c>
      <c r="N357" s="187"/>
      <c r="O357" s="185"/>
      <c r="P357" s="185"/>
      <c r="Q357" s="185"/>
      <c r="R357" s="194"/>
      <c r="S357" s="195"/>
      <c r="T357" s="152" t="s">
        <v>811</v>
      </c>
      <c r="U357" s="198"/>
      <c r="V357" s="199"/>
      <c r="W357" s="198"/>
      <c r="X357" s="199"/>
    </row>
    <row r="358" ht="29" hidden="1" customHeight="1" spans="1:24">
      <c r="A358" s="170">
        <f t="shared" si="5"/>
        <v>351</v>
      </c>
      <c r="B358" s="171" t="s">
        <v>834</v>
      </c>
      <c r="C358" s="172" t="s">
        <v>835</v>
      </c>
      <c r="D358" s="173" t="s">
        <v>836</v>
      </c>
      <c r="E358" s="174" t="s">
        <v>535</v>
      </c>
      <c r="F358" s="174" t="s">
        <v>1215</v>
      </c>
      <c r="G358" s="173" t="s">
        <v>462</v>
      </c>
      <c r="H358" s="173" t="s">
        <v>391</v>
      </c>
      <c r="I358" s="183" t="s">
        <v>1213</v>
      </c>
      <c r="J358" s="184">
        <v>39155</v>
      </c>
      <c r="K358" s="184">
        <v>39155</v>
      </c>
      <c r="L358" s="185">
        <v>13283.94</v>
      </c>
      <c r="M358" s="186">
        <v>398.52</v>
      </c>
      <c r="N358" s="187"/>
      <c r="O358" s="185"/>
      <c r="P358" s="185"/>
      <c r="Q358" s="185"/>
      <c r="R358" s="194"/>
      <c r="S358" s="195"/>
      <c r="T358" s="152" t="s">
        <v>811</v>
      </c>
      <c r="U358" s="198"/>
      <c r="V358" s="199"/>
      <c r="W358" s="198"/>
      <c r="X358" s="199"/>
    </row>
    <row r="359" ht="29" hidden="1" customHeight="1" spans="1:24">
      <c r="A359" s="170">
        <f t="shared" si="5"/>
        <v>352</v>
      </c>
      <c r="B359" s="171" t="s">
        <v>837</v>
      </c>
      <c r="C359" s="172" t="s">
        <v>838</v>
      </c>
      <c r="D359" s="173" t="s">
        <v>836</v>
      </c>
      <c r="E359" s="174" t="s">
        <v>535</v>
      </c>
      <c r="F359" s="174" t="s">
        <v>1215</v>
      </c>
      <c r="G359" s="173" t="s">
        <v>462</v>
      </c>
      <c r="H359" s="173" t="s">
        <v>391</v>
      </c>
      <c r="I359" s="183" t="s">
        <v>1213</v>
      </c>
      <c r="J359" s="184">
        <v>39155</v>
      </c>
      <c r="K359" s="184">
        <v>39155</v>
      </c>
      <c r="L359" s="185">
        <v>13283.94</v>
      </c>
      <c r="M359" s="186">
        <v>398.52</v>
      </c>
      <c r="N359" s="187"/>
      <c r="O359" s="185"/>
      <c r="P359" s="185"/>
      <c r="Q359" s="185"/>
      <c r="R359" s="194"/>
      <c r="S359" s="195"/>
      <c r="T359" s="152" t="s">
        <v>811</v>
      </c>
      <c r="U359" s="198"/>
      <c r="V359" s="199"/>
      <c r="W359" s="198"/>
      <c r="X359" s="199"/>
    </row>
    <row r="360" ht="29" hidden="1" customHeight="1" spans="1:24">
      <c r="A360" s="170">
        <f t="shared" si="5"/>
        <v>353</v>
      </c>
      <c r="B360" s="171" t="s">
        <v>839</v>
      </c>
      <c r="C360" s="172" t="s">
        <v>840</v>
      </c>
      <c r="D360" s="173" t="s">
        <v>836</v>
      </c>
      <c r="E360" s="174" t="s">
        <v>535</v>
      </c>
      <c r="F360" s="174" t="s">
        <v>1215</v>
      </c>
      <c r="G360" s="173" t="s">
        <v>462</v>
      </c>
      <c r="H360" s="173" t="s">
        <v>391</v>
      </c>
      <c r="I360" s="183" t="s">
        <v>1213</v>
      </c>
      <c r="J360" s="184">
        <v>39155</v>
      </c>
      <c r="K360" s="184">
        <v>39155</v>
      </c>
      <c r="L360" s="185">
        <v>13283.94</v>
      </c>
      <c r="M360" s="186">
        <v>398.52</v>
      </c>
      <c r="N360" s="187"/>
      <c r="O360" s="185"/>
      <c r="P360" s="185"/>
      <c r="Q360" s="185"/>
      <c r="R360" s="194"/>
      <c r="S360" s="195"/>
      <c r="T360" s="152" t="s">
        <v>811</v>
      </c>
      <c r="U360" s="198"/>
      <c r="V360" s="199"/>
      <c r="W360" s="198"/>
      <c r="X360" s="199"/>
    </row>
    <row r="361" ht="29" hidden="1" customHeight="1" spans="1:24">
      <c r="A361" s="170">
        <f t="shared" si="5"/>
        <v>354</v>
      </c>
      <c r="B361" s="171" t="s">
        <v>841</v>
      </c>
      <c r="C361" s="172" t="s">
        <v>842</v>
      </c>
      <c r="D361" s="173" t="s">
        <v>836</v>
      </c>
      <c r="E361" s="174" t="s">
        <v>535</v>
      </c>
      <c r="F361" s="174" t="s">
        <v>1215</v>
      </c>
      <c r="G361" s="173" t="s">
        <v>462</v>
      </c>
      <c r="H361" s="173" t="s">
        <v>391</v>
      </c>
      <c r="I361" s="183" t="s">
        <v>1213</v>
      </c>
      <c r="J361" s="184">
        <v>39155</v>
      </c>
      <c r="K361" s="184">
        <v>39155</v>
      </c>
      <c r="L361" s="185">
        <v>14055.47</v>
      </c>
      <c r="M361" s="186">
        <v>421.66</v>
      </c>
      <c r="N361" s="187"/>
      <c r="O361" s="185"/>
      <c r="P361" s="185"/>
      <c r="Q361" s="185"/>
      <c r="R361" s="194"/>
      <c r="S361" s="195"/>
      <c r="T361" s="152" t="s">
        <v>811</v>
      </c>
      <c r="U361" s="198"/>
      <c r="V361" s="199"/>
      <c r="W361" s="198"/>
      <c r="X361" s="199"/>
    </row>
    <row r="362" ht="29" hidden="1" customHeight="1" spans="1:24">
      <c r="A362" s="170">
        <f t="shared" si="5"/>
        <v>355</v>
      </c>
      <c r="B362" s="171" t="s">
        <v>843</v>
      </c>
      <c r="C362" s="172" t="s">
        <v>844</v>
      </c>
      <c r="D362" s="173" t="s">
        <v>845</v>
      </c>
      <c r="E362" s="174" t="s">
        <v>535</v>
      </c>
      <c r="F362" s="174" t="s">
        <v>1215</v>
      </c>
      <c r="G362" s="173" t="s">
        <v>462</v>
      </c>
      <c r="H362" s="173" t="s">
        <v>391</v>
      </c>
      <c r="I362" s="183" t="s">
        <v>1213</v>
      </c>
      <c r="J362" s="184">
        <v>39217</v>
      </c>
      <c r="K362" s="184">
        <v>39217</v>
      </c>
      <c r="L362" s="185">
        <v>13842.62</v>
      </c>
      <c r="M362" s="186">
        <v>415.28</v>
      </c>
      <c r="N362" s="187"/>
      <c r="O362" s="185"/>
      <c r="P362" s="185"/>
      <c r="Q362" s="185"/>
      <c r="R362" s="194"/>
      <c r="S362" s="195"/>
      <c r="T362" s="152" t="s">
        <v>811</v>
      </c>
      <c r="U362" s="198"/>
      <c r="V362" s="199"/>
      <c r="W362" s="198"/>
      <c r="X362" s="199"/>
    </row>
    <row r="363" ht="29" hidden="1" customHeight="1" spans="1:24">
      <c r="A363" s="170">
        <f t="shared" si="5"/>
        <v>356</v>
      </c>
      <c r="B363" s="171" t="s">
        <v>846</v>
      </c>
      <c r="C363" s="172" t="s">
        <v>847</v>
      </c>
      <c r="D363" s="173" t="s">
        <v>828</v>
      </c>
      <c r="E363" s="174" t="s">
        <v>535</v>
      </c>
      <c r="F363" s="174" t="s">
        <v>1215</v>
      </c>
      <c r="G363" s="173" t="s">
        <v>462</v>
      </c>
      <c r="H363" s="173" t="s">
        <v>391</v>
      </c>
      <c r="I363" s="183" t="s">
        <v>1213</v>
      </c>
      <c r="J363" s="184">
        <v>39217</v>
      </c>
      <c r="K363" s="184">
        <v>39217</v>
      </c>
      <c r="L363" s="185">
        <v>0</v>
      </c>
      <c r="M363" s="186">
        <v>0</v>
      </c>
      <c r="N363" s="187"/>
      <c r="O363" s="185"/>
      <c r="P363" s="185"/>
      <c r="Q363" s="185"/>
      <c r="R363" s="194"/>
      <c r="S363" s="195"/>
      <c r="T363" s="152" t="s">
        <v>811</v>
      </c>
      <c r="U363" s="198"/>
      <c r="V363" s="199"/>
      <c r="W363" s="198"/>
      <c r="X363" s="199"/>
    </row>
    <row r="364" ht="29" hidden="1" customHeight="1" spans="1:24">
      <c r="A364" s="170">
        <f t="shared" si="5"/>
        <v>357</v>
      </c>
      <c r="B364" s="171" t="s">
        <v>848</v>
      </c>
      <c r="C364" s="172" t="s">
        <v>849</v>
      </c>
      <c r="D364" s="173" t="s">
        <v>845</v>
      </c>
      <c r="E364" s="174" t="s">
        <v>535</v>
      </c>
      <c r="F364" s="174" t="s">
        <v>1215</v>
      </c>
      <c r="G364" s="173" t="s">
        <v>462</v>
      </c>
      <c r="H364" s="173" t="s">
        <v>391</v>
      </c>
      <c r="I364" s="183" t="s">
        <v>1213</v>
      </c>
      <c r="J364" s="184">
        <v>39155</v>
      </c>
      <c r="K364" s="184">
        <v>39155</v>
      </c>
      <c r="L364" s="185">
        <v>13478.36</v>
      </c>
      <c r="M364" s="186">
        <v>404.35</v>
      </c>
      <c r="N364" s="187"/>
      <c r="O364" s="185"/>
      <c r="P364" s="185"/>
      <c r="Q364" s="185"/>
      <c r="R364" s="194"/>
      <c r="S364" s="195"/>
      <c r="T364" s="152" t="s">
        <v>811</v>
      </c>
      <c r="U364" s="198"/>
      <c r="V364" s="199"/>
      <c r="W364" s="198"/>
      <c r="X364" s="199"/>
    </row>
    <row r="365" ht="29" hidden="1" customHeight="1" spans="1:24">
      <c r="A365" s="170">
        <f t="shared" si="5"/>
        <v>358</v>
      </c>
      <c r="B365" s="171" t="s">
        <v>850</v>
      </c>
      <c r="C365" s="172" t="s">
        <v>851</v>
      </c>
      <c r="D365" s="173" t="s">
        <v>845</v>
      </c>
      <c r="E365" s="174" t="s">
        <v>535</v>
      </c>
      <c r="F365" s="174" t="s">
        <v>1215</v>
      </c>
      <c r="G365" s="173" t="s">
        <v>462</v>
      </c>
      <c r="H365" s="173" t="s">
        <v>391</v>
      </c>
      <c r="I365" s="183" t="s">
        <v>1213</v>
      </c>
      <c r="J365" s="184">
        <v>39217</v>
      </c>
      <c r="K365" s="184">
        <v>39217</v>
      </c>
      <c r="L365" s="185">
        <v>13913.03</v>
      </c>
      <c r="M365" s="186">
        <v>417.39</v>
      </c>
      <c r="N365" s="187"/>
      <c r="O365" s="185"/>
      <c r="P365" s="185"/>
      <c r="Q365" s="185"/>
      <c r="R365" s="194"/>
      <c r="S365" s="195"/>
      <c r="T365" s="152" t="s">
        <v>811</v>
      </c>
      <c r="U365" s="198"/>
      <c r="V365" s="199"/>
      <c r="W365" s="198"/>
      <c r="X365" s="199"/>
    </row>
    <row r="366" ht="29" hidden="1" customHeight="1" spans="1:24">
      <c r="A366" s="170">
        <f t="shared" si="5"/>
        <v>359</v>
      </c>
      <c r="B366" s="171" t="s">
        <v>852</v>
      </c>
      <c r="C366" s="172" t="s">
        <v>853</v>
      </c>
      <c r="D366" s="173" t="s">
        <v>836</v>
      </c>
      <c r="E366" s="174" t="s">
        <v>535</v>
      </c>
      <c r="F366" s="174" t="s">
        <v>1215</v>
      </c>
      <c r="G366" s="173" t="s">
        <v>462</v>
      </c>
      <c r="H366" s="173" t="s">
        <v>391</v>
      </c>
      <c r="I366" s="183" t="s">
        <v>1213</v>
      </c>
      <c r="J366" s="184">
        <v>39155</v>
      </c>
      <c r="K366" s="184">
        <v>39155</v>
      </c>
      <c r="L366" s="185">
        <v>14055.47</v>
      </c>
      <c r="M366" s="186">
        <v>421.66</v>
      </c>
      <c r="N366" s="187"/>
      <c r="O366" s="185"/>
      <c r="P366" s="185"/>
      <c r="Q366" s="185"/>
      <c r="R366" s="194"/>
      <c r="S366" s="195"/>
      <c r="T366" s="152" t="s">
        <v>811</v>
      </c>
      <c r="U366" s="198"/>
      <c r="V366" s="199"/>
      <c r="W366" s="198"/>
      <c r="X366" s="199"/>
    </row>
    <row r="367" ht="29" hidden="1" customHeight="1" spans="1:24">
      <c r="A367" s="170">
        <f t="shared" si="5"/>
        <v>360</v>
      </c>
      <c r="B367" s="171" t="s">
        <v>854</v>
      </c>
      <c r="C367" s="172" t="s">
        <v>855</v>
      </c>
      <c r="D367" s="173" t="s">
        <v>845</v>
      </c>
      <c r="E367" s="174" t="s">
        <v>535</v>
      </c>
      <c r="F367" s="174" t="s">
        <v>1215</v>
      </c>
      <c r="G367" s="173" t="s">
        <v>462</v>
      </c>
      <c r="H367" s="173" t="s">
        <v>391</v>
      </c>
      <c r="I367" s="183" t="s">
        <v>1213</v>
      </c>
      <c r="J367" s="184">
        <v>39217</v>
      </c>
      <c r="K367" s="184">
        <v>39217</v>
      </c>
      <c r="L367" s="185">
        <v>13959.14</v>
      </c>
      <c r="M367" s="186">
        <v>418.77</v>
      </c>
      <c r="N367" s="187"/>
      <c r="O367" s="185"/>
      <c r="P367" s="185"/>
      <c r="Q367" s="185"/>
      <c r="R367" s="194"/>
      <c r="S367" s="195"/>
      <c r="T367" s="152" t="s">
        <v>811</v>
      </c>
      <c r="U367" s="198"/>
      <c r="V367" s="199"/>
      <c r="W367" s="198"/>
      <c r="X367" s="199"/>
    </row>
    <row r="368" ht="29" hidden="1" customHeight="1" spans="1:24">
      <c r="A368" s="170">
        <f t="shared" si="5"/>
        <v>361</v>
      </c>
      <c r="B368" s="171" t="s">
        <v>856</v>
      </c>
      <c r="C368" s="172" t="s">
        <v>857</v>
      </c>
      <c r="D368" s="173" t="s">
        <v>845</v>
      </c>
      <c r="E368" s="174" t="s">
        <v>535</v>
      </c>
      <c r="F368" s="174" t="s">
        <v>1215</v>
      </c>
      <c r="G368" s="173" t="s">
        <v>462</v>
      </c>
      <c r="H368" s="173" t="s">
        <v>391</v>
      </c>
      <c r="I368" s="183" t="s">
        <v>1213</v>
      </c>
      <c r="J368" s="184">
        <v>39155</v>
      </c>
      <c r="K368" s="184">
        <v>39155</v>
      </c>
      <c r="L368" s="185">
        <v>13940.41</v>
      </c>
      <c r="M368" s="186">
        <v>418.21</v>
      </c>
      <c r="N368" s="187"/>
      <c r="O368" s="185"/>
      <c r="P368" s="185"/>
      <c r="Q368" s="185"/>
      <c r="R368" s="194"/>
      <c r="S368" s="195"/>
      <c r="T368" s="152" t="s">
        <v>811</v>
      </c>
      <c r="U368" s="198"/>
      <c r="V368" s="199"/>
      <c r="W368" s="198"/>
      <c r="X368" s="199"/>
    </row>
    <row r="369" ht="29" hidden="1" customHeight="1" spans="1:24">
      <c r="A369" s="170">
        <f t="shared" si="5"/>
        <v>362</v>
      </c>
      <c r="B369" s="171" t="s">
        <v>858</v>
      </c>
      <c r="C369" s="172" t="s">
        <v>859</v>
      </c>
      <c r="D369" s="173" t="s">
        <v>860</v>
      </c>
      <c r="E369" s="174" t="s">
        <v>535</v>
      </c>
      <c r="F369" s="174" t="s">
        <v>1215</v>
      </c>
      <c r="G369" s="173" t="s">
        <v>462</v>
      </c>
      <c r="H369" s="173" t="s">
        <v>391</v>
      </c>
      <c r="I369" s="183" t="s">
        <v>1213</v>
      </c>
      <c r="J369" s="184">
        <v>39156</v>
      </c>
      <c r="K369" s="184">
        <v>39156</v>
      </c>
      <c r="L369" s="185">
        <v>15072.2</v>
      </c>
      <c r="M369" s="186">
        <v>452.17</v>
      </c>
      <c r="N369" s="187"/>
      <c r="O369" s="185"/>
      <c r="P369" s="185"/>
      <c r="Q369" s="185"/>
      <c r="R369" s="194"/>
      <c r="S369" s="195"/>
      <c r="T369" s="152" t="s">
        <v>811</v>
      </c>
      <c r="U369" s="198"/>
      <c r="V369" s="199"/>
      <c r="W369" s="198"/>
      <c r="X369" s="199"/>
    </row>
    <row r="370" ht="29" hidden="1" customHeight="1" spans="1:24">
      <c r="A370" s="170">
        <f t="shared" si="5"/>
        <v>363</v>
      </c>
      <c r="B370" s="171" t="s">
        <v>861</v>
      </c>
      <c r="C370" s="172" t="s">
        <v>862</v>
      </c>
      <c r="D370" s="173" t="s">
        <v>863</v>
      </c>
      <c r="E370" s="174" t="s">
        <v>535</v>
      </c>
      <c r="F370" s="174" t="s">
        <v>1215</v>
      </c>
      <c r="G370" s="173" t="s">
        <v>462</v>
      </c>
      <c r="H370" s="173" t="s">
        <v>391</v>
      </c>
      <c r="I370" s="183" t="s">
        <v>1213</v>
      </c>
      <c r="J370" s="184">
        <v>39155</v>
      </c>
      <c r="K370" s="184">
        <v>39155</v>
      </c>
      <c r="L370" s="185">
        <v>13994.36</v>
      </c>
      <c r="M370" s="186">
        <v>419.83</v>
      </c>
      <c r="N370" s="187"/>
      <c r="O370" s="185"/>
      <c r="P370" s="185"/>
      <c r="Q370" s="185"/>
      <c r="R370" s="194"/>
      <c r="S370" s="195"/>
      <c r="T370" s="152" t="s">
        <v>811</v>
      </c>
      <c r="U370" s="198"/>
      <c r="V370" s="199"/>
      <c r="W370" s="198"/>
      <c r="X370" s="199"/>
    </row>
    <row r="371" ht="29" hidden="1" customHeight="1" spans="1:24">
      <c r="A371" s="170">
        <f t="shared" si="5"/>
        <v>364</v>
      </c>
      <c r="B371" s="171" t="s">
        <v>864</v>
      </c>
      <c r="C371" s="172" t="s">
        <v>865</v>
      </c>
      <c r="D371" s="173" t="s">
        <v>866</v>
      </c>
      <c r="E371" s="174" t="s">
        <v>535</v>
      </c>
      <c r="F371" s="174" t="s">
        <v>1215</v>
      </c>
      <c r="G371" s="173" t="s">
        <v>462</v>
      </c>
      <c r="H371" s="173" t="s">
        <v>391</v>
      </c>
      <c r="I371" s="183" t="s">
        <v>1213</v>
      </c>
      <c r="J371" s="184">
        <v>39155</v>
      </c>
      <c r="K371" s="184">
        <v>39155</v>
      </c>
      <c r="L371" s="185">
        <v>14963.13</v>
      </c>
      <c r="M371" s="186">
        <v>448.89</v>
      </c>
      <c r="N371" s="187"/>
      <c r="O371" s="185"/>
      <c r="P371" s="185"/>
      <c r="Q371" s="185"/>
      <c r="R371" s="194"/>
      <c r="S371" s="195"/>
      <c r="T371" s="152" t="s">
        <v>811</v>
      </c>
      <c r="U371" s="198"/>
      <c r="V371" s="199"/>
      <c r="W371" s="198"/>
      <c r="X371" s="199"/>
    </row>
    <row r="372" ht="29" hidden="1" customHeight="1" spans="1:24">
      <c r="A372" s="170">
        <f t="shared" si="5"/>
        <v>365</v>
      </c>
      <c r="B372" s="171" t="s">
        <v>867</v>
      </c>
      <c r="C372" s="172" t="s">
        <v>868</v>
      </c>
      <c r="D372" s="173" t="s">
        <v>845</v>
      </c>
      <c r="E372" s="174" t="s">
        <v>535</v>
      </c>
      <c r="F372" s="174" t="s">
        <v>1215</v>
      </c>
      <c r="G372" s="173" t="s">
        <v>462</v>
      </c>
      <c r="H372" s="173" t="s">
        <v>391</v>
      </c>
      <c r="I372" s="183" t="s">
        <v>1213</v>
      </c>
      <c r="J372" s="184">
        <v>39217</v>
      </c>
      <c r="K372" s="184">
        <v>39217</v>
      </c>
      <c r="L372" s="185">
        <v>13959.14</v>
      </c>
      <c r="M372" s="186">
        <v>418.77</v>
      </c>
      <c r="N372" s="187"/>
      <c r="O372" s="185"/>
      <c r="P372" s="185"/>
      <c r="Q372" s="185"/>
      <c r="R372" s="194"/>
      <c r="S372" s="195"/>
      <c r="T372" s="152" t="s">
        <v>811</v>
      </c>
      <c r="U372" s="198"/>
      <c r="V372" s="199"/>
      <c r="W372" s="198"/>
      <c r="X372" s="199"/>
    </row>
    <row r="373" ht="29" hidden="1" customHeight="1" spans="1:24">
      <c r="A373" s="170">
        <f t="shared" si="5"/>
        <v>366</v>
      </c>
      <c r="B373" s="171" t="s">
        <v>869</v>
      </c>
      <c r="C373" s="172" t="s">
        <v>870</v>
      </c>
      <c r="D373" s="173" t="s">
        <v>866</v>
      </c>
      <c r="E373" s="174" t="s">
        <v>535</v>
      </c>
      <c r="F373" s="174" t="s">
        <v>1215</v>
      </c>
      <c r="G373" s="173" t="s">
        <v>462</v>
      </c>
      <c r="H373" s="173" t="s">
        <v>391</v>
      </c>
      <c r="I373" s="183" t="s">
        <v>1213</v>
      </c>
      <c r="J373" s="184">
        <v>39155</v>
      </c>
      <c r="K373" s="184">
        <v>39155</v>
      </c>
      <c r="L373" s="185">
        <v>14953.6</v>
      </c>
      <c r="M373" s="186">
        <v>448.61</v>
      </c>
      <c r="N373" s="187"/>
      <c r="O373" s="185"/>
      <c r="P373" s="185"/>
      <c r="Q373" s="185"/>
      <c r="R373" s="194"/>
      <c r="S373" s="195"/>
      <c r="T373" s="152" t="s">
        <v>811</v>
      </c>
      <c r="U373" s="198"/>
      <c r="V373" s="199"/>
      <c r="W373" s="198"/>
      <c r="X373" s="199"/>
    </row>
    <row r="374" ht="29" hidden="1" customHeight="1" spans="1:24">
      <c r="A374" s="170">
        <f t="shared" si="5"/>
        <v>367</v>
      </c>
      <c r="B374" s="171" t="s">
        <v>871</v>
      </c>
      <c r="C374" s="172" t="s">
        <v>872</v>
      </c>
      <c r="D374" s="173" t="s">
        <v>845</v>
      </c>
      <c r="E374" s="174" t="s">
        <v>535</v>
      </c>
      <c r="F374" s="174" t="s">
        <v>1215</v>
      </c>
      <c r="G374" s="173" t="s">
        <v>462</v>
      </c>
      <c r="H374" s="173" t="s">
        <v>391</v>
      </c>
      <c r="I374" s="183" t="s">
        <v>1213</v>
      </c>
      <c r="J374" s="184">
        <v>39156</v>
      </c>
      <c r="K374" s="184">
        <v>39156</v>
      </c>
      <c r="L374" s="185">
        <v>13940.68</v>
      </c>
      <c r="M374" s="186">
        <v>418.22</v>
      </c>
      <c r="N374" s="187"/>
      <c r="O374" s="185"/>
      <c r="P374" s="185"/>
      <c r="Q374" s="185"/>
      <c r="R374" s="194"/>
      <c r="S374" s="195"/>
      <c r="T374" s="152" t="s">
        <v>811</v>
      </c>
      <c r="U374" s="198"/>
      <c r="V374" s="199"/>
      <c r="W374" s="198"/>
      <c r="X374" s="199"/>
    </row>
    <row r="375" ht="29" hidden="1" customHeight="1" spans="1:24">
      <c r="A375" s="170">
        <f t="shared" si="5"/>
        <v>368</v>
      </c>
      <c r="B375" s="171" t="s">
        <v>873</v>
      </c>
      <c r="C375" s="172" t="s">
        <v>874</v>
      </c>
      <c r="D375" s="173" t="s">
        <v>875</v>
      </c>
      <c r="E375" s="174" t="s">
        <v>535</v>
      </c>
      <c r="F375" s="174" t="s">
        <v>1215</v>
      </c>
      <c r="G375" s="173" t="s">
        <v>462</v>
      </c>
      <c r="H375" s="173" t="s">
        <v>391</v>
      </c>
      <c r="I375" s="183" t="s">
        <v>1213</v>
      </c>
      <c r="J375" s="184">
        <v>39151</v>
      </c>
      <c r="K375" s="184">
        <v>39151</v>
      </c>
      <c r="L375" s="185">
        <v>14111.22</v>
      </c>
      <c r="M375" s="186">
        <v>423.34</v>
      </c>
      <c r="N375" s="187"/>
      <c r="O375" s="185"/>
      <c r="P375" s="185"/>
      <c r="Q375" s="185"/>
      <c r="R375" s="194"/>
      <c r="S375" s="195"/>
      <c r="T375" s="152" t="s">
        <v>811</v>
      </c>
      <c r="U375" s="198"/>
      <c r="V375" s="199"/>
      <c r="W375" s="198"/>
      <c r="X375" s="199"/>
    </row>
    <row r="376" ht="29" hidden="1" customHeight="1" spans="1:24">
      <c r="A376" s="170">
        <f t="shared" si="5"/>
        <v>369</v>
      </c>
      <c r="B376" s="171" t="s">
        <v>876</v>
      </c>
      <c r="C376" s="172" t="s">
        <v>877</v>
      </c>
      <c r="D376" s="173" t="s">
        <v>878</v>
      </c>
      <c r="E376" s="174" t="s">
        <v>535</v>
      </c>
      <c r="F376" s="174" t="s">
        <v>1215</v>
      </c>
      <c r="G376" s="173" t="s">
        <v>462</v>
      </c>
      <c r="H376" s="173" t="s">
        <v>391</v>
      </c>
      <c r="I376" s="183" t="s">
        <v>1213</v>
      </c>
      <c r="J376" s="184">
        <v>39217</v>
      </c>
      <c r="K376" s="184">
        <v>39217</v>
      </c>
      <c r="L376" s="185">
        <v>13912.92</v>
      </c>
      <c r="M376" s="186">
        <v>417.39</v>
      </c>
      <c r="N376" s="187"/>
      <c r="O376" s="185"/>
      <c r="P376" s="185"/>
      <c r="Q376" s="185"/>
      <c r="R376" s="194"/>
      <c r="S376" s="195"/>
      <c r="T376" s="152" t="s">
        <v>811</v>
      </c>
      <c r="U376" s="198"/>
      <c r="V376" s="199"/>
      <c r="W376" s="198"/>
      <c r="X376" s="199"/>
    </row>
    <row r="377" ht="29" hidden="1" customHeight="1" spans="1:24">
      <c r="A377" s="170">
        <f t="shared" si="5"/>
        <v>370</v>
      </c>
      <c r="B377" s="171" t="s">
        <v>879</v>
      </c>
      <c r="C377" s="172" t="s">
        <v>880</v>
      </c>
      <c r="D377" s="173" t="s">
        <v>866</v>
      </c>
      <c r="E377" s="174" t="s">
        <v>535</v>
      </c>
      <c r="F377" s="174" t="s">
        <v>1215</v>
      </c>
      <c r="G377" s="173" t="s">
        <v>462</v>
      </c>
      <c r="H377" s="173" t="s">
        <v>391</v>
      </c>
      <c r="I377" s="183" t="s">
        <v>1213</v>
      </c>
      <c r="J377" s="184">
        <v>39217</v>
      </c>
      <c r="K377" s="184">
        <v>39217</v>
      </c>
      <c r="L377" s="185">
        <v>14977.48</v>
      </c>
      <c r="M377" s="186">
        <v>449.32</v>
      </c>
      <c r="N377" s="187"/>
      <c r="O377" s="185"/>
      <c r="P377" s="185"/>
      <c r="Q377" s="185"/>
      <c r="R377" s="194"/>
      <c r="S377" s="195"/>
      <c r="T377" s="152" t="s">
        <v>811</v>
      </c>
      <c r="U377" s="198"/>
      <c r="V377" s="199"/>
      <c r="W377" s="198"/>
      <c r="X377" s="199"/>
    </row>
    <row r="378" ht="29" hidden="1" customHeight="1" spans="1:24">
      <c r="A378" s="170">
        <f t="shared" si="5"/>
        <v>371</v>
      </c>
      <c r="B378" s="171" t="s">
        <v>881</v>
      </c>
      <c r="C378" s="172" t="s">
        <v>882</v>
      </c>
      <c r="D378" s="173" t="s">
        <v>883</v>
      </c>
      <c r="E378" s="174" t="s">
        <v>535</v>
      </c>
      <c r="F378" s="174" t="s">
        <v>1215</v>
      </c>
      <c r="G378" s="173" t="s">
        <v>462</v>
      </c>
      <c r="H378" s="173" t="s">
        <v>391</v>
      </c>
      <c r="I378" s="183" t="s">
        <v>1213</v>
      </c>
      <c r="J378" s="184">
        <v>39217</v>
      </c>
      <c r="K378" s="184">
        <v>39217</v>
      </c>
      <c r="L378" s="185">
        <v>13842.62</v>
      </c>
      <c r="M378" s="186">
        <v>415.28</v>
      </c>
      <c r="N378" s="187"/>
      <c r="O378" s="185"/>
      <c r="P378" s="185"/>
      <c r="Q378" s="185"/>
      <c r="R378" s="194"/>
      <c r="S378" s="195"/>
      <c r="T378" s="152" t="s">
        <v>811</v>
      </c>
      <c r="U378" s="198"/>
      <c r="V378" s="199"/>
      <c r="W378" s="198"/>
      <c r="X378" s="199"/>
    </row>
    <row r="379" ht="29" hidden="1" customHeight="1" spans="1:24">
      <c r="A379" s="170">
        <f t="shared" si="5"/>
        <v>372</v>
      </c>
      <c r="B379" s="171" t="s">
        <v>884</v>
      </c>
      <c r="C379" s="172" t="s">
        <v>885</v>
      </c>
      <c r="D379" s="173" t="s">
        <v>886</v>
      </c>
      <c r="E379" s="174" t="s">
        <v>535</v>
      </c>
      <c r="F379" s="174" t="s">
        <v>1215</v>
      </c>
      <c r="G379" s="173" t="s">
        <v>462</v>
      </c>
      <c r="H379" s="173" t="s">
        <v>391</v>
      </c>
      <c r="I379" s="183" t="s">
        <v>1213</v>
      </c>
      <c r="J379" s="184">
        <v>39217</v>
      </c>
      <c r="K379" s="184">
        <v>39217</v>
      </c>
      <c r="L379" s="185">
        <v>13842.62</v>
      </c>
      <c r="M379" s="186">
        <v>415.28</v>
      </c>
      <c r="N379" s="187"/>
      <c r="O379" s="185"/>
      <c r="P379" s="185"/>
      <c r="Q379" s="185"/>
      <c r="R379" s="194"/>
      <c r="S379" s="195"/>
      <c r="T379" s="152" t="s">
        <v>811</v>
      </c>
      <c r="U379" s="198"/>
      <c r="V379" s="199"/>
      <c r="W379" s="198"/>
      <c r="X379" s="199"/>
    </row>
    <row r="380" ht="29" hidden="1" customHeight="1" spans="1:24">
      <c r="A380" s="170">
        <f t="shared" si="5"/>
        <v>373</v>
      </c>
      <c r="B380" s="171" t="s">
        <v>887</v>
      </c>
      <c r="C380" s="172" t="s">
        <v>888</v>
      </c>
      <c r="D380" s="173" t="s">
        <v>863</v>
      </c>
      <c r="E380" s="174" t="s">
        <v>535</v>
      </c>
      <c r="F380" s="174" t="s">
        <v>1215</v>
      </c>
      <c r="G380" s="173" t="s">
        <v>462</v>
      </c>
      <c r="H380" s="173" t="s">
        <v>391</v>
      </c>
      <c r="I380" s="183" t="s">
        <v>1213</v>
      </c>
      <c r="J380" s="184">
        <v>39217</v>
      </c>
      <c r="K380" s="184">
        <v>39217</v>
      </c>
      <c r="L380" s="185">
        <v>13959.14</v>
      </c>
      <c r="M380" s="186">
        <v>418.77</v>
      </c>
      <c r="N380" s="187"/>
      <c r="O380" s="185"/>
      <c r="P380" s="185"/>
      <c r="Q380" s="185"/>
      <c r="R380" s="194"/>
      <c r="S380" s="195"/>
      <c r="T380" s="152" t="s">
        <v>811</v>
      </c>
      <c r="U380" s="198"/>
      <c r="V380" s="199"/>
      <c r="W380" s="198"/>
      <c r="X380" s="199"/>
    </row>
    <row r="381" ht="29" hidden="1" customHeight="1" spans="1:24">
      <c r="A381" s="170">
        <f t="shared" si="5"/>
        <v>374</v>
      </c>
      <c r="B381" s="171" t="s">
        <v>889</v>
      </c>
      <c r="C381" s="172" t="s">
        <v>890</v>
      </c>
      <c r="D381" s="173" t="s">
        <v>828</v>
      </c>
      <c r="E381" s="174" t="s">
        <v>535</v>
      </c>
      <c r="F381" s="174" t="s">
        <v>1215</v>
      </c>
      <c r="G381" s="173" t="s">
        <v>462</v>
      </c>
      <c r="H381" s="173" t="s">
        <v>391</v>
      </c>
      <c r="I381" s="183" t="s">
        <v>1213</v>
      </c>
      <c r="J381" s="184">
        <v>39217</v>
      </c>
      <c r="K381" s="184">
        <v>39217</v>
      </c>
      <c r="L381" s="185">
        <v>0</v>
      </c>
      <c r="M381" s="186">
        <v>0</v>
      </c>
      <c r="N381" s="187"/>
      <c r="O381" s="185"/>
      <c r="P381" s="185"/>
      <c r="Q381" s="185"/>
      <c r="R381" s="194"/>
      <c r="S381" s="195"/>
      <c r="T381" s="152" t="s">
        <v>811</v>
      </c>
      <c r="U381" s="198"/>
      <c r="V381" s="199"/>
      <c r="W381" s="198"/>
      <c r="X381" s="199"/>
    </row>
    <row r="382" ht="29" hidden="1" customHeight="1" spans="1:24">
      <c r="A382" s="170">
        <f t="shared" si="5"/>
        <v>375</v>
      </c>
      <c r="B382" s="171" t="s">
        <v>891</v>
      </c>
      <c r="C382" s="172" t="s">
        <v>892</v>
      </c>
      <c r="D382" s="173" t="s">
        <v>866</v>
      </c>
      <c r="E382" s="174" t="s">
        <v>535</v>
      </c>
      <c r="F382" s="174" t="s">
        <v>1215</v>
      </c>
      <c r="G382" s="173" t="s">
        <v>462</v>
      </c>
      <c r="H382" s="173" t="s">
        <v>391</v>
      </c>
      <c r="I382" s="183" t="s">
        <v>1213</v>
      </c>
      <c r="J382" s="184">
        <v>39155</v>
      </c>
      <c r="K382" s="184">
        <v>39155</v>
      </c>
      <c r="L382" s="185">
        <v>14974.01</v>
      </c>
      <c r="M382" s="186">
        <v>449.22</v>
      </c>
      <c r="N382" s="187"/>
      <c r="O382" s="185"/>
      <c r="P382" s="185"/>
      <c r="Q382" s="185"/>
      <c r="R382" s="194"/>
      <c r="S382" s="195"/>
      <c r="T382" s="152" t="s">
        <v>811</v>
      </c>
      <c r="U382" s="198"/>
      <c r="V382" s="199"/>
      <c r="W382" s="198"/>
      <c r="X382" s="199"/>
    </row>
    <row r="383" ht="29" hidden="1" customHeight="1" spans="1:24">
      <c r="A383" s="170">
        <f t="shared" si="5"/>
        <v>376</v>
      </c>
      <c r="B383" s="171" t="s">
        <v>893</v>
      </c>
      <c r="C383" s="172" t="s">
        <v>894</v>
      </c>
      <c r="D383" s="173" t="s">
        <v>895</v>
      </c>
      <c r="E383" s="174" t="s">
        <v>535</v>
      </c>
      <c r="F383" s="174" t="s">
        <v>1215</v>
      </c>
      <c r="G383" s="173" t="s">
        <v>462</v>
      </c>
      <c r="H383" s="173" t="s">
        <v>391</v>
      </c>
      <c r="I383" s="183" t="s">
        <v>1213</v>
      </c>
      <c r="J383" s="184">
        <v>39155</v>
      </c>
      <c r="K383" s="184">
        <v>39155</v>
      </c>
      <c r="L383" s="185">
        <v>14967.94</v>
      </c>
      <c r="M383" s="186">
        <v>449.04</v>
      </c>
      <c r="N383" s="187"/>
      <c r="O383" s="185"/>
      <c r="P383" s="185"/>
      <c r="Q383" s="185"/>
      <c r="R383" s="194"/>
      <c r="S383" s="195"/>
      <c r="T383" s="152" t="s">
        <v>811</v>
      </c>
      <c r="U383" s="198"/>
      <c r="V383" s="199"/>
      <c r="W383" s="198"/>
      <c r="X383" s="199"/>
    </row>
    <row r="384" ht="29" hidden="1" customHeight="1" spans="1:24">
      <c r="A384" s="170">
        <f t="shared" si="5"/>
        <v>377</v>
      </c>
      <c r="B384" s="171" t="s">
        <v>896</v>
      </c>
      <c r="C384" s="172" t="s">
        <v>897</v>
      </c>
      <c r="D384" s="173" t="s">
        <v>875</v>
      </c>
      <c r="E384" s="174" t="s">
        <v>535</v>
      </c>
      <c r="F384" s="174" t="s">
        <v>1215</v>
      </c>
      <c r="G384" s="173" t="s">
        <v>462</v>
      </c>
      <c r="H384" s="173" t="s">
        <v>391</v>
      </c>
      <c r="I384" s="183" t="s">
        <v>1213</v>
      </c>
      <c r="J384" s="184">
        <v>39217</v>
      </c>
      <c r="K384" s="184">
        <v>39217</v>
      </c>
      <c r="L384" s="185">
        <v>13912.98</v>
      </c>
      <c r="M384" s="186">
        <v>417.39</v>
      </c>
      <c r="N384" s="187"/>
      <c r="O384" s="185"/>
      <c r="P384" s="185"/>
      <c r="Q384" s="185"/>
      <c r="R384" s="194"/>
      <c r="S384" s="195"/>
      <c r="T384" s="152" t="s">
        <v>811</v>
      </c>
      <c r="U384" s="198"/>
      <c r="V384" s="199"/>
      <c r="W384" s="198"/>
      <c r="X384" s="199"/>
    </row>
    <row r="385" ht="29" hidden="1" customHeight="1" spans="1:24">
      <c r="A385" s="170">
        <f t="shared" si="5"/>
        <v>378</v>
      </c>
      <c r="B385" s="171" t="s">
        <v>898</v>
      </c>
      <c r="C385" s="172" t="s">
        <v>899</v>
      </c>
      <c r="D385" s="173" t="s">
        <v>875</v>
      </c>
      <c r="E385" s="174" t="s">
        <v>535</v>
      </c>
      <c r="F385" s="174" t="s">
        <v>1215</v>
      </c>
      <c r="G385" s="173" t="s">
        <v>462</v>
      </c>
      <c r="H385" s="173" t="s">
        <v>391</v>
      </c>
      <c r="I385" s="183" t="s">
        <v>1213</v>
      </c>
      <c r="J385" s="184">
        <v>39217</v>
      </c>
      <c r="K385" s="184">
        <v>39217</v>
      </c>
      <c r="L385" s="185">
        <v>13912.98</v>
      </c>
      <c r="M385" s="186">
        <v>417.39</v>
      </c>
      <c r="N385" s="187"/>
      <c r="O385" s="185"/>
      <c r="P385" s="185"/>
      <c r="Q385" s="185"/>
      <c r="R385" s="194"/>
      <c r="S385" s="195"/>
      <c r="T385" s="152" t="s">
        <v>811</v>
      </c>
      <c r="U385" s="198"/>
      <c r="V385" s="199"/>
      <c r="W385" s="198"/>
      <c r="X385" s="199"/>
    </row>
    <row r="386" ht="29" hidden="1" customHeight="1" spans="1:24">
      <c r="A386" s="170">
        <f t="shared" si="5"/>
        <v>379</v>
      </c>
      <c r="B386" s="171" t="s">
        <v>900</v>
      </c>
      <c r="C386" s="172" t="s">
        <v>901</v>
      </c>
      <c r="D386" s="173" t="s">
        <v>845</v>
      </c>
      <c r="E386" s="174" t="s">
        <v>535</v>
      </c>
      <c r="F386" s="174" t="s">
        <v>1215</v>
      </c>
      <c r="G386" s="173" t="s">
        <v>462</v>
      </c>
      <c r="H386" s="173" t="s">
        <v>391</v>
      </c>
      <c r="I386" s="183" t="s">
        <v>1213</v>
      </c>
      <c r="J386" s="184">
        <v>39217</v>
      </c>
      <c r="K386" s="184">
        <v>39217</v>
      </c>
      <c r="L386" s="185">
        <v>13959.14</v>
      </c>
      <c r="M386" s="186">
        <v>418.77</v>
      </c>
      <c r="N386" s="187"/>
      <c r="O386" s="185"/>
      <c r="P386" s="185"/>
      <c r="Q386" s="185"/>
      <c r="R386" s="194"/>
      <c r="S386" s="195"/>
      <c r="T386" s="152" t="s">
        <v>811</v>
      </c>
      <c r="U386" s="198"/>
      <c r="V386" s="199"/>
      <c r="W386" s="198"/>
      <c r="X386" s="199"/>
    </row>
    <row r="387" ht="29" hidden="1" customHeight="1" spans="1:24">
      <c r="A387" s="170">
        <f t="shared" si="5"/>
        <v>380</v>
      </c>
      <c r="B387" s="171" t="s">
        <v>902</v>
      </c>
      <c r="C387" s="172" t="s">
        <v>903</v>
      </c>
      <c r="D387" s="173" t="s">
        <v>866</v>
      </c>
      <c r="E387" s="174" t="s">
        <v>535</v>
      </c>
      <c r="F387" s="174" t="s">
        <v>1215</v>
      </c>
      <c r="G387" s="173" t="s">
        <v>462</v>
      </c>
      <c r="H387" s="173" t="s">
        <v>391</v>
      </c>
      <c r="I387" s="183" t="s">
        <v>1213</v>
      </c>
      <c r="J387" s="184">
        <v>39156</v>
      </c>
      <c r="K387" s="184">
        <v>39156</v>
      </c>
      <c r="L387" s="185">
        <v>14957.28</v>
      </c>
      <c r="M387" s="186">
        <v>448.72</v>
      </c>
      <c r="N387" s="187"/>
      <c r="O387" s="185"/>
      <c r="P387" s="185"/>
      <c r="Q387" s="185"/>
      <c r="R387" s="194"/>
      <c r="S387" s="195"/>
      <c r="T387" s="152" t="s">
        <v>811</v>
      </c>
      <c r="U387" s="198"/>
      <c r="V387" s="199"/>
      <c r="W387" s="198"/>
      <c r="X387" s="199"/>
    </row>
    <row r="388" ht="29" hidden="1" customHeight="1" spans="1:24">
      <c r="A388" s="170">
        <f t="shared" si="5"/>
        <v>381</v>
      </c>
      <c r="B388" s="171" t="s">
        <v>904</v>
      </c>
      <c r="C388" s="172" t="s">
        <v>905</v>
      </c>
      <c r="D388" s="173" t="s">
        <v>836</v>
      </c>
      <c r="E388" s="174" t="s">
        <v>535</v>
      </c>
      <c r="F388" s="174" t="s">
        <v>1215</v>
      </c>
      <c r="G388" s="173" t="s">
        <v>462</v>
      </c>
      <c r="H388" s="173" t="s">
        <v>391</v>
      </c>
      <c r="I388" s="183" t="s">
        <v>1213</v>
      </c>
      <c r="J388" s="184">
        <v>39155</v>
      </c>
      <c r="K388" s="184">
        <v>39155</v>
      </c>
      <c r="L388" s="185">
        <v>14055.47</v>
      </c>
      <c r="M388" s="186">
        <v>421.66</v>
      </c>
      <c r="N388" s="187"/>
      <c r="O388" s="185"/>
      <c r="P388" s="185"/>
      <c r="Q388" s="185"/>
      <c r="R388" s="194"/>
      <c r="S388" s="195"/>
      <c r="T388" s="152" t="s">
        <v>811</v>
      </c>
      <c r="U388" s="198"/>
      <c r="V388" s="199"/>
      <c r="W388" s="198"/>
      <c r="X388" s="199"/>
    </row>
    <row r="389" ht="29" hidden="1" customHeight="1" spans="1:24">
      <c r="A389" s="170">
        <f t="shared" si="5"/>
        <v>382</v>
      </c>
      <c r="B389" s="171" t="s">
        <v>906</v>
      </c>
      <c r="C389" s="172" t="s">
        <v>907</v>
      </c>
      <c r="D389" s="173" t="s">
        <v>845</v>
      </c>
      <c r="E389" s="174" t="s">
        <v>535</v>
      </c>
      <c r="F389" s="174" t="s">
        <v>1215</v>
      </c>
      <c r="G389" s="173" t="s">
        <v>462</v>
      </c>
      <c r="H389" s="173" t="s">
        <v>391</v>
      </c>
      <c r="I389" s="183" t="s">
        <v>1213</v>
      </c>
      <c r="J389" s="184">
        <v>39217</v>
      </c>
      <c r="K389" s="184">
        <v>39217</v>
      </c>
      <c r="L389" s="185">
        <v>13912.98</v>
      </c>
      <c r="M389" s="186">
        <v>417.39</v>
      </c>
      <c r="N389" s="187"/>
      <c r="O389" s="185"/>
      <c r="P389" s="185"/>
      <c r="Q389" s="185"/>
      <c r="R389" s="194"/>
      <c r="S389" s="195"/>
      <c r="T389" s="152" t="s">
        <v>811</v>
      </c>
      <c r="U389" s="198"/>
      <c r="V389" s="199"/>
      <c r="W389" s="198"/>
      <c r="X389" s="199"/>
    </row>
    <row r="390" ht="29" hidden="1" customHeight="1" spans="1:24">
      <c r="A390" s="170">
        <f t="shared" si="5"/>
        <v>383</v>
      </c>
      <c r="B390" s="171" t="s">
        <v>908</v>
      </c>
      <c r="C390" s="172" t="s">
        <v>909</v>
      </c>
      <c r="D390" s="173" t="s">
        <v>845</v>
      </c>
      <c r="E390" s="174" t="s">
        <v>535</v>
      </c>
      <c r="F390" s="174" t="s">
        <v>1215</v>
      </c>
      <c r="G390" s="173" t="s">
        <v>462</v>
      </c>
      <c r="H390" s="173" t="s">
        <v>391</v>
      </c>
      <c r="I390" s="183" t="s">
        <v>1213</v>
      </c>
      <c r="J390" s="184">
        <v>39217</v>
      </c>
      <c r="K390" s="184">
        <v>39217</v>
      </c>
      <c r="L390" s="185">
        <v>13912.98</v>
      </c>
      <c r="M390" s="186">
        <v>417.39</v>
      </c>
      <c r="N390" s="187"/>
      <c r="O390" s="185"/>
      <c r="P390" s="185"/>
      <c r="Q390" s="185"/>
      <c r="R390" s="194"/>
      <c r="S390" s="195"/>
      <c r="T390" s="152" t="s">
        <v>811</v>
      </c>
      <c r="U390" s="198"/>
      <c r="V390" s="199"/>
      <c r="W390" s="198"/>
      <c r="X390" s="199"/>
    </row>
    <row r="391" ht="29" hidden="1" customHeight="1" spans="1:24">
      <c r="A391" s="170">
        <f t="shared" si="5"/>
        <v>384</v>
      </c>
      <c r="B391" s="171" t="s">
        <v>910</v>
      </c>
      <c r="C391" s="172" t="s">
        <v>911</v>
      </c>
      <c r="D391" s="173" t="s">
        <v>836</v>
      </c>
      <c r="E391" s="174" t="s">
        <v>535</v>
      </c>
      <c r="F391" s="174" t="s">
        <v>1215</v>
      </c>
      <c r="G391" s="173" t="s">
        <v>462</v>
      </c>
      <c r="H391" s="173" t="s">
        <v>391</v>
      </c>
      <c r="I391" s="183" t="s">
        <v>1213</v>
      </c>
      <c r="J391" s="184">
        <v>39155</v>
      </c>
      <c r="K391" s="184">
        <v>39155</v>
      </c>
      <c r="L391" s="185">
        <v>14055.45</v>
      </c>
      <c r="M391" s="186">
        <v>421.66</v>
      </c>
      <c r="N391" s="187"/>
      <c r="O391" s="185"/>
      <c r="P391" s="185"/>
      <c r="Q391" s="185"/>
      <c r="R391" s="194"/>
      <c r="S391" s="195"/>
      <c r="T391" s="152" t="s">
        <v>811</v>
      </c>
      <c r="U391" s="198"/>
      <c r="V391" s="199"/>
      <c r="W391" s="198"/>
      <c r="X391" s="199"/>
    </row>
    <row r="392" ht="29" hidden="1" customHeight="1" spans="1:24">
      <c r="A392" s="170">
        <f t="shared" si="5"/>
        <v>385</v>
      </c>
      <c r="B392" s="171" t="s">
        <v>912</v>
      </c>
      <c r="C392" s="172" t="s">
        <v>913</v>
      </c>
      <c r="D392" s="173" t="s">
        <v>914</v>
      </c>
      <c r="E392" s="174" t="s">
        <v>535</v>
      </c>
      <c r="F392" s="174" t="s">
        <v>1215</v>
      </c>
      <c r="G392" s="173" t="s">
        <v>462</v>
      </c>
      <c r="H392" s="173" t="s">
        <v>391</v>
      </c>
      <c r="I392" s="183" t="s">
        <v>1213</v>
      </c>
      <c r="J392" s="184">
        <v>39217</v>
      </c>
      <c r="K392" s="184">
        <v>39217</v>
      </c>
      <c r="L392" s="185">
        <v>12790.26</v>
      </c>
      <c r="M392" s="186">
        <v>383.71</v>
      </c>
      <c r="N392" s="187"/>
      <c r="O392" s="185"/>
      <c r="P392" s="185"/>
      <c r="Q392" s="185"/>
      <c r="R392" s="194"/>
      <c r="S392" s="195"/>
      <c r="T392" s="152" t="s">
        <v>811</v>
      </c>
      <c r="U392" s="198"/>
      <c r="V392" s="199"/>
      <c r="W392" s="198"/>
      <c r="X392" s="199"/>
    </row>
    <row r="393" ht="29" hidden="1" customHeight="1" spans="1:24">
      <c r="A393" s="170">
        <f t="shared" ref="A393:A456" si="6">A392+1</f>
        <v>386</v>
      </c>
      <c r="B393" s="171" t="s">
        <v>915</v>
      </c>
      <c r="C393" s="172" t="s">
        <v>916</v>
      </c>
      <c r="D393" s="173" t="s">
        <v>845</v>
      </c>
      <c r="E393" s="174" t="s">
        <v>535</v>
      </c>
      <c r="F393" s="174" t="s">
        <v>1215</v>
      </c>
      <c r="G393" s="173" t="s">
        <v>462</v>
      </c>
      <c r="H393" s="173" t="s">
        <v>391</v>
      </c>
      <c r="I393" s="183" t="s">
        <v>1213</v>
      </c>
      <c r="J393" s="184">
        <v>39155</v>
      </c>
      <c r="K393" s="184">
        <v>39155</v>
      </c>
      <c r="L393" s="185">
        <v>14042.76</v>
      </c>
      <c r="M393" s="186">
        <v>421.28</v>
      </c>
      <c r="N393" s="187"/>
      <c r="O393" s="185"/>
      <c r="P393" s="185"/>
      <c r="Q393" s="185"/>
      <c r="R393" s="194"/>
      <c r="S393" s="195"/>
      <c r="T393" s="152" t="s">
        <v>811</v>
      </c>
      <c r="U393" s="198"/>
      <c r="V393" s="199"/>
      <c r="W393" s="198"/>
      <c r="X393" s="199"/>
    </row>
    <row r="394" ht="29" hidden="1" customHeight="1" spans="1:24">
      <c r="A394" s="170">
        <f t="shared" si="6"/>
        <v>387</v>
      </c>
      <c r="B394" s="171" t="s">
        <v>917</v>
      </c>
      <c r="C394" s="172" t="s">
        <v>918</v>
      </c>
      <c r="D394" s="173" t="s">
        <v>919</v>
      </c>
      <c r="E394" s="174" t="s">
        <v>535</v>
      </c>
      <c r="F394" s="174" t="s">
        <v>1215</v>
      </c>
      <c r="G394" s="173" t="s">
        <v>921</v>
      </c>
      <c r="H394" s="173" t="s">
        <v>391</v>
      </c>
      <c r="I394" s="183" t="s">
        <v>1213</v>
      </c>
      <c r="J394" s="184">
        <v>35672</v>
      </c>
      <c r="K394" s="184">
        <v>35672</v>
      </c>
      <c r="L394" s="185">
        <v>31500</v>
      </c>
      <c r="M394" s="186">
        <v>945</v>
      </c>
      <c r="N394" s="187"/>
      <c r="O394" s="185"/>
      <c r="P394" s="185"/>
      <c r="Q394" s="185"/>
      <c r="R394" s="194"/>
      <c r="S394" s="195"/>
      <c r="T394" s="152" t="s">
        <v>811</v>
      </c>
      <c r="U394" s="198"/>
      <c r="V394" s="199"/>
      <c r="W394" s="198"/>
      <c r="X394" s="199"/>
    </row>
    <row r="395" ht="29" hidden="1" customHeight="1" spans="1:24">
      <c r="A395" s="170">
        <f t="shared" si="6"/>
        <v>388</v>
      </c>
      <c r="B395" s="171" t="s">
        <v>922</v>
      </c>
      <c r="C395" s="172" t="s">
        <v>923</v>
      </c>
      <c r="D395" s="173" t="s">
        <v>924</v>
      </c>
      <c r="E395" s="174" t="s">
        <v>535</v>
      </c>
      <c r="F395" s="174" t="s">
        <v>1215</v>
      </c>
      <c r="G395" s="173" t="s">
        <v>925</v>
      </c>
      <c r="H395" s="173" t="s">
        <v>391</v>
      </c>
      <c r="I395" s="183" t="s">
        <v>1223</v>
      </c>
      <c r="J395" s="184">
        <v>37256</v>
      </c>
      <c r="K395" s="184">
        <v>37256</v>
      </c>
      <c r="L395" s="185">
        <v>5600</v>
      </c>
      <c r="M395" s="186">
        <v>168</v>
      </c>
      <c r="N395" s="187"/>
      <c r="O395" s="185"/>
      <c r="P395" s="185"/>
      <c r="Q395" s="185"/>
      <c r="R395" s="194"/>
      <c r="S395" s="195"/>
      <c r="T395" s="152" t="s">
        <v>811</v>
      </c>
      <c r="U395" s="198"/>
      <c r="V395" s="199"/>
      <c r="W395" s="198"/>
      <c r="X395" s="199"/>
    </row>
    <row r="396" ht="29" hidden="1" customHeight="1" spans="1:24">
      <c r="A396" s="170">
        <f t="shared" si="6"/>
        <v>389</v>
      </c>
      <c r="B396" s="171" t="s">
        <v>926</v>
      </c>
      <c r="C396" s="172" t="s">
        <v>927</v>
      </c>
      <c r="D396" s="173" t="s">
        <v>928</v>
      </c>
      <c r="E396" s="174" t="s">
        <v>535</v>
      </c>
      <c r="F396" s="174" t="s">
        <v>1215</v>
      </c>
      <c r="G396" s="173" t="s">
        <v>925</v>
      </c>
      <c r="H396" s="173" t="s">
        <v>391</v>
      </c>
      <c r="I396" s="183" t="s">
        <v>1213</v>
      </c>
      <c r="J396" s="184">
        <v>37256</v>
      </c>
      <c r="K396" s="184">
        <v>37256</v>
      </c>
      <c r="L396" s="185">
        <v>12000</v>
      </c>
      <c r="M396" s="186">
        <v>360</v>
      </c>
      <c r="N396" s="187"/>
      <c r="O396" s="185"/>
      <c r="P396" s="185"/>
      <c r="Q396" s="185"/>
      <c r="R396" s="194"/>
      <c r="S396" s="195"/>
      <c r="T396" s="152" t="s">
        <v>811</v>
      </c>
      <c r="U396" s="198"/>
      <c r="V396" s="199"/>
      <c r="W396" s="198"/>
      <c r="X396" s="199"/>
    </row>
    <row r="397" ht="29" hidden="1" customHeight="1" spans="1:24">
      <c r="A397" s="170">
        <f t="shared" si="6"/>
        <v>390</v>
      </c>
      <c r="B397" s="171" t="s">
        <v>929</v>
      </c>
      <c r="C397" s="172" t="s">
        <v>930</v>
      </c>
      <c r="D397" s="173" t="s">
        <v>931</v>
      </c>
      <c r="E397" s="174" t="s">
        <v>535</v>
      </c>
      <c r="F397" s="174" t="s">
        <v>1215</v>
      </c>
      <c r="G397" s="173" t="s">
        <v>925</v>
      </c>
      <c r="H397" s="173" t="s">
        <v>391</v>
      </c>
      <c r="I397" s="183" t="s">
        <v>1213</v>
      </c>
      <c r="J397" s="184">
        <v>37256</v>
      </c>
      <c r="K397" s="184">
        <v>37256</v>
      </c>
      <c r="L397" s="185">
        <v>256000</v>
      </c>
      <c r="M397" s="186">
        <v>7680</v>
      </c>
      <c r="N397" s="187"/>
      <c r="O397" s="185"/>
      <c r="P397" s="185"/>
      <c r="Q397" s="185"/>
      <c r="R397" s="194"/>
      <c r="S397" s="195"/>
      <c r="T397" s="152" t="s">
        <v>811</v>
      </c>
      <c r="U397" s="198"/>
      <c r="V397" s="199"/>
      <c r="W397" s="198"/>
      <c r="X397" s="199"/>
    </row>
    <row r="398" ht="29" hidden="1" customHeight="1" spans="1:24">
      <c r="A398" s="170">
        <f t="shared" si="6"/>
        <v>391</v>
      </c>
      <c r="B398" s="171" t="s">
        <v>932</v>
      </c>
      <c r="C398" s="172" t="s">
        <v>933</v>
      </c>
      <c r="D398" s="173" t="s">
        <v>836</v>
      </c>
      <c r="E398" s="174" t="s">
        <v>535</v>
      </c>
      <c r="F398" s="174" t="s">
        <v>1215</v>
      </c>
      <c r="G398" s="173" t="s">
        <v>462</v>
      </c>
      <c r="H398" s="173" t="s">
        <v>391</v>
      </c>
      <c r="I398" s="183" t="s">
        <v>1213</v>
      </c>
      <c r="J398" s="184">
        <v>39217</v>
      </c>
      <c r="K398" s="184">
        <v>39217</v>
      </c>
      <c r="L398" s="185">
        <v>14172.79</v>
      </c>
      <c r="M398" s="186">
        <v>425.18</v>
      </c>
      <c r="N398" s="187"/>
      <c r="O398" s="185"/>
      <c r="P398" s="185"/>
      <c r="Q398" s="185"/>
      <c r="R398" s="194"/>
      <c r="S398" s="195"/>
      <c r="T398" s="152" t="s">
        <v>811</v>
      </c>
      <c r="U398" s="198"/>
      <c r="V398" s="199"/>
      <c r="W398" s="198"/>
      <c r="X398" s="199"/>
    </row>
    <row r="399" ht="29" hidden="1" customHeight="1" spans="1:24">
      <c r="A399" s="170">
        <f t="shared" si="6"/>
        <v>392</v>
      </c>
      <c r="B399" s="171" t="s">
        <v>934</v>
      </c>
      <c r="C399" s="172" t="s">
        <v>935</v>
      </c>
      <c r="D399" s="173" t="s">
        <v>936</v>
      </c>
      <c r="E399" s="174" t="s">
        <v>535</v>
      </c>
      <c r="F399" s="174" t="s">
        <v>1215</v>
      </c>
      <c r="G399" s="173" t="s">
        <v>462</v>
      </c>
      <c r="H399" s="173" t="s">
        <v>391</v>
      </c>
      <c r="I399" s="183" t="s">
        <v>1213</v>
      </c>
      <c r="J399" s="184">
        <v>39155</v>
      </c>
      <c r="K399" s="184">
        <v>39155</v>
      </c>
      <c r="L399" s="185">
        <v>11177.5</v>
      </c>
      <c r="M399" s="186">
        <v>335.33</v>
      </c>
      <c r="N399" s="187"/>
      <c r="O399" s="185"/>
      <c r="P399" s="185"/>
      <c r="Q399" s="185"/>
      <c r="R399" s="194"/>
      <c r="S399" s="195"/>
      <c r="T399" s="152" t="s">
        <v>811</v>
      </c>
      <c r="U399" s="198"/>
      <c r="V399" s="199"/>
      <c r="W399" s="198"/>
      <c r="X399" s="199"/>
    </row>
    <row r="400" ht="29" hidden="1" customHeight="1" spans="1:24">
      <c r="A400" s="170">
        <f t="shared" si="6"/>
        <v>393</v>
      </c>
      <c r="B400" s="171" t="s">
        <v>937</v>
      </c>
      <c r="C400" s="172" t="s">
        <v>938</v>
      </c>
      <c r="D400" s="173" t="s">
        <v>914</v>
      </c>
      <c r="E400" s="174" t="s">
        <v>535</v>
      </c>
      <c r="F400" s="174" t="s">
        <v>1215</v>
      </c>
      <c r="G400" s="173" t="s">
        <v>462</v>
      </c>
      <c r="H400" s="173" t="s">
        <v>391</v>
      </c>
      <c r="I400" s="183" t="s">
        <v>1213</v>
      </c>
      <c r="J400" s="184">
        <v>39151</v>
      </c>
      <c r="K400" s="184">
        <v>39151</v>
      </c>
      <c r="L400" s="185">
        <v>13092.78</v>
      </c>
      <c r="M400" s="186">
        <v>392.78</v>
      </c>
      <c r="N400" s="187"/>
      <c r="O400" s="185"/>
      <c r="P400" s="185"/>
      <c r="Q400" s="185"/>
      <c r="R400" s="194"/>
      <c r="S400" s="195"/>
      <c r="T400" s="152" t="s">
        <v>811</v>
      </c>
      <c r="U400" s="198"/>
      <c r="V400" s="199"/>
      <c r="W400" s="198"/>
      <c r="X400" s="199"/>
    </row>
    <row r="401" ht="29" hidden="1" customHeight="1" spans="1:24">
      <c r="A401" s="170">
        <f t="shared" si="6"/>
        <v>394</v>
      </c>
      <c r="B401" s="171" t="s">
        <v>939</v>
      </c>
      <c r="C401" s="172" t="s">
        <v>940</v>
      </c>
      <c r="D401" s="173" t="s">
        <v>914</v>
      </c>
      <c r="E401" s="174" t="s">
        <v>535</v>
      </c>
      <c r="F401" s="174" t="s">
        <v>1215</v>
      </c>
      <c r="G401" s="173" t="s">
        <v>462</v>
      </c>
      <c r="H401" s="173" t="s">
        <v>391</v>
      </c>
      <c r="I401" s="183" t="s">
        <v>1213</v>
      </c>
      <c r="J401" s="184">
        <v>39217</v>
      </c>
      <c r="K401" s="184">
        <v>39217</v>
      </c>
      <c r="L401" s="185">
        <v>12666.67</v>
      </c>
      <c r="M401" s="186">
        <v>380</v>
      </c>
      <c r="N401" s="187"/>
      <c r="O401" s="185"/>
      <c r="P401" s="185"/>
      <c r="Q401" s="185"/>
      <c r="R401" s="194"/>
      <c r="S401" s="195"/>
      <c r="T401" s="152" t="s">
        <v>811</v>
      </c>
      <c r="U401" s="198"/>
      <c r="V401" s="199"/>
      <c r="W401" s="198"/>
      <c r="X401" s="199"/>
    </row>
    <row r="402" ht="29" hidden="1" customHeight="1" spans="1:24">
      <c r="A402" s="170">
        <f t="shared" si="6"/>
        <v>395</v>
      </c>
      <c r="B402" s="171" t="s">
        <v>941</v>
      </c>
      <c r="C402" s="172" t="s">
        <v>942</v>
      </c>
      <c r="D402" s="173" t="s">
        <v>914</v>
      </c>
      <c r="E402" s="174" t="s">
        <v>535</v>
      </c>
      <c r="F402" s="174" t="s">
        <v>1215</v>
      </c>
      <c r="G402" s="173" t="s">
        <v>462</v>
      </c>
      <c r="H402" s="173" t="s">
        <v>391</v>
      </c>
      <c r="I402" s="183" t="s">
        <v>1213</v>
      </c>
      <c r="J402" s="184">
        <v>39217</v>
      </c>
      <c r="K402" s="184">
        <v>39217</v>
      </c>
      <c r="L402" s="185">
        <v>12666.67</v>
      </c>
      <c r="M402" s="186">
        <v>380</v>
      </c>
      <c r="N402" s="187"/>
      <c r="O402" s="185"/>
      <c r="P402" s="185"/>
      <c r="Q402" s="185"/>
      <c r="R402" s="194"/>
      <c r="S402" s="195"/>
      <c r="T402" s="152" t="s">
        <v>811</v>
      </c>
      <c r="U402" s="198"/>
      <c r="V402" s="199"/>
      <c r="W402" s="198"/>
      <c r="X402" s="199"/>
    </row>
    <row r="403" ht="29" hidden="1" customHeight="1" spans="1:24">
      <c r="A403" s="170">
        <f t="shared" si="6"/>
        <v>396</v>
      </c>
      <c r="B403" s="171" t="s">
        <v>943</v>
      </c>
      <c r="C403" s="172" t="s">
        <v>944</v>
      </c>
      <c r="D403" s="173" t="s">
        <v>914</v>
      </c>
      <c r="E403" s="174" t="s">
        <v>535</v>
      </c>
      <c r="F403" s="174" t="s">
        <v>1215</v>
      </c>
      <c r="G403" s="173" t="s">
        <v>462</v>
      </c>
      <c r="H403" s="173" t="s">
        <v>391</v>
      </c>
      <c r="I403" s="183" t="s">
        <v>1213</v>
      </c>
      <c r="J403" s="184">
        <v>39217</v>
      </c>
      <c r="K403" s="184">
        <v>39217</v>
      </c>
      <c r="L403" s="185">
        <v>12666.66</v>
      </c>
      <c r="M403" s="186">
        <v>380</v>
      </c>
      <c r="N403" s="187"/>
      <c r="O403" s="185"/>
      <c r="P403" s="185"/>
      <c r="Q403" s="185"/>
      <c r="R403" s="194"/>
      <c r="S403" s="195"/>
      <c r="T403" s="152" t="s">
        <v>811</v>
      </c>
      <c r="U403" s="198"/>
      <c r="V403" s="199"/>
      <c r="W403" s="198"/>
      <c r="X403" s="199"/>
    </row>
    <row r="404" ht="29" hidden="1" customHeight="1" spans="1:24">
      <c r="A404" s="170">
        <f t="shared" si="6"/>
        <v>397</v>
      </c>
      <c r="B404" s="171" t="s">
        <v>945</v>
      </c>
      <c r="C404" s="172" t="s">
        <v>946</v>
      </c>
      <c r="D404" s="173" t="s">
        <v>914</v>
      </c>
      <c r="E404" s="174" t="s">
        <v>535</v>
      </c>
      <c r="F404" s="174" t="s">
        <v>1215</v>
      </c>
      <c r="G404" s="173" t="s">
        <v>462</v>
      </c>
      <c r="H404" s="173" t="s">
        <v>391</v>
      </c>
      <c r="I404" s="183" t="s">
        <v>1213</v>
      </c>
      <c r="J404" s="184">
        <v>39217</v>
      </c>
      <c r="K404" s="184">
        <v>39217</v>
      </c>
      <c r="L404" s="185">
        <v>12634</v>
      </c>
      <c r="M404" s="186">
        <v>379.02</v>
      </c>
      <c r="N404" s="187"/>
      <c r="O404" s="185"/>
      <c r="P404" s="185"/>
      <c r="Q404" s="185"/>
      <c r="R404" s="194"/>
      <c r="S404" s="195"/>
      <c r="T404" s="152" t="s">
        <v>811</v>
      </c>
      <c r="U404" s="198"/>
      <c r="V404" s="199"/>
      <c r="W404" s="198"/>
      <c r="X404" s="199"/>
    </row>
    <row r="405" ht="29" hidden="1" customHeight="1" spans="1:24">
      <c r="A405" s="170">
        <f t="shared" si="6"/>
        <v>398</v>
      </c>
      <c r="B405" s="171" t="s">
        <v>947</v>
      </c>
      <c r="C405" s="172" t="s">
        <v>948</v>
      </c>
      <c r="D405" s="173" t="s">
        <v>914</v>
      </c>
      <c r="E405" s="174" t="s">
        <v>535</v>
      </c>
      <c r="F405" s="174" t="s">
        <v>1215</v>
      </c>
      <c r="G405" s="173" t="s">
        <v>462</v>
      </c>
      <c r="H405" s="173" t="s">
        <v>391</v>
      </c>
      <c r="I405" s="183" t="s">
        <v>1213</v>
      </c>
      <c r="J405" s="184">
        <v>39217</v>
      </c>
      <c r="K405" s="184">
        <v>39217</v>
      </c>
      <c r="L405" s="185">
        <v>12634</v>
      </c>
      <c r="M405" s="186">
        <v>379.02</v>
      </c>
      <c r="N405" s="187"/>
      <c r="O405" s="185"/>
      <c r="P405" s="185"/>
      <c r="Q405" s="185"/>
      <c r="R405" s="194"/>
      <c r="S405" s="195"/>
      <c r="T405" s="152" t="s">
        <v>811</v>
      </c>
      <c r="U405" s="198"/>
      <c r="V405" s="199"/>
      <c r="W405" s="198"/>
      <c r="X405" s="199"/>
    </row>
    <row r="406" ht="29" hidden="1" customHeight="1" spans="1:24">
      <c r="A406" s="170">
        <f t="shared" si="6"/>
        <v>399</v>
      </c>
      <c r="B406" s="171" t="s">
        <v>949</v>
      </c>
      <c r="C406" s="172" t="s">
        <v>950</v>
      </c>
      <c r="D406" s="173" t="s">
        <v>914</v>
      </c>
      <c r="E406" s="174" t="s">
        <v>535</v>
      </c>
      <c r="F406" s="174" t="s">
        <v>1215</v>
      </c>
      <c r="G406" s="173" t="s">
        <v>462</v>
      </c>
      <c r="H406" s="173" t="s">
        <v>391</v>
      </c>
      <c r="I406" s="183" t="s">
        <v>1213</v>
      </c>
      <c r="J406" s="184">
        <v>39217</v>
      </c>
      <c r="K406" s="184">
        <v>39217</v>
      </c>
      <c r="L406" s="185">
        <v>12457.5</v>
      </c>
      <c r="M406" s="186">
        <v>373.73</v>
      </c>
      <c r="N406" s="187"/>
      <c r="O406" s="185"/>
      <c r="P406" s="185"/>
      <c r="Q406" s="185"/>
      <c r="R406" s="194"/>
      <c r="S406" s="195"/>
      <c r="T406" s="152" t="s">
        <v>811</v>
      </c>
      <c r="U406" s="198"/>
      <c r="V406" s="199"/>
      <c r="W406" s="198"/>
      <c r="X406" s="199"/>
    </row>
    <row r="407" ht="29" hidden="1" customHeight="1" spans="1:24">
      <c r="A407" s="170">
        <f t="shared" si="6"/>
        <v>400</v>
      </c>
      <c r="B407" s="171" t="s">
        <v>951</v>
      </c>
      <c r="C407" s="172" t="s">
        <v>952</v>
      </c>
      <c r="D407" s="173" t="s">
        <v>914</v>
      </c>
      <c r="E407" s="174" t="s">
        <v>535</v>
      </c>
      <c r="F407" s="174" t="s">
        <v>1215</v>
      </c>
      <c r="G407" s="173" t="s">
        <v>462</v>
      </c>
      <c r="H407" s="173" t="s">
        <v>391</v>
      </c>
      <c r="I407" s="183" t="s">
        <v>1213</v>
      </c>
      <c r="J407" s="184">
        <v>39217</v>
      </c>
      <c r="K407" s="184">
        <v>39217</v>
      </c>
      <c r="L407" s="185">
        <v>12457.5</v>
      </c>
      <c r="M407" s="186">
        <v>373.73</v>
      </c>
      <c r="N407" s="187"/>
      <c r="O407" s="185"/>
      <c r="P407" s="185"/>
      <c r="Q407" s="185"/>
      <c r="R407" s="194"/>
      <c r="S407" s="195"/>
      <c r="T407" s="152" t="s">
        <v>811</v>
      </c>
      <c r="U407" s="198"/>
      <c r="V407" s="199"/>
      <c r="W407" s="198"/>
      <c r="X407" s="199"/>
    </row>
    <row r="408" ht="29" hidden="1" customHeight="1" spans="1:24">
      <c r="A408" s="170">
        <f t="shared" si="6"/>
        <v>401</v>
      </c>
      <c r="B408" s="171" t="s">
        <v>953</v>
      </c>
      <c r="C408" s="172" t="s">
        <v>954</v>
      </c>
      <c r="D408" s="173" t="s">
        <v>914</v>
      </c>
      <c r="E408" s="174" t="s">
        <v>535</v>
      </c>
      <c r="F408" s="174" t="s">
        <v>1215</v>
      </c>
      <c r="G408" s="173" t="s">
        <v>462</v>
      </c>
      <c r="H408" s="173" t="s">
        <v>391</v>
      </c>
      <c r="I408" s="183" t="s">
        <v>1213</v>
      </c>
      <c r="J408" s="184">
        <v>39156</v>
      </c>
      <c r="K408" s="184">
        <v>39156</v>
      </c>
      <c r="L408" s="185">
        <v>12600</v>
      </c>
      <c r="M408" s="186">
        <v>378</v>
      </c>
      <c r="N408" s="187"/>
      <c r="O408" s="185"/>
      <c r="P408" s="185"/>
      <c r="Q408" s="185"/>
      <c r="R408" s="194"/>
      <c r="S408" s="195"/>
      <c r="T408" s="152" t="s">
        <v>811</v>
      </c>
      <c r="U408" s="198"/>
      <c r="V408" s="199"/>
      <c r="W408" s="198"/>
      <c r="X408" s="199"/>
    </row>
    <row r="409" ht="29" hidden="1" customHeight="1" spans="1:24">
      <c r="A409" s="170">
        <f t="shared" si="6"/>
        <v>402</v>
      </c>
      <c r="B409" s="171" t="s">
        <v>955</v>
      </c>
      <c r="C409" s="172" t="s">
        <v>956</v>
      </c>
      <c r="D409" s="173" t="s">
        <v>914</v>
      </c>
      <c r="E409" s="174" t="s">
        <v>535</v>
      </c>
      <c r="F409" s="174" t="s">
        <v>1215</v>
      </c>
      <c r="G409" s="173" t="s">
        <v>462</v>
      </c>
      <c r="H409" s="173" t="s">
        <v>391</v>
      </c>
      <c r="I409" s="183" t="s">
        <v>1213</v>
      </c>
      <c r="J409" s="184">
        <v>39156</v>
      </c>
      <c r="K409" s="184">
        <v>39156</v>
      </c>
      <c r="L409" s="185">
        <v>12600</v>
      </c>
      <c r="M409" s="186">
        <v>378</v>
      </c>
      <c r="N409" s="187"/>
      <c r="O409" s="185"/>
      <c r="P409" s="185"/>
      <c r="Q409" s="185"/>
      <c r="R409" s="194"/>
      <c r="S409" s="195"/>
      <c r="T409" s="152" t="s">
        <v>811</v>
      </c>
      <c r="U409" s="198"/>
      <c r="V409" s="199"/>
      <c r="W409" s="198"/>
      <c r="X409" s="199"/>
    </row>
    <row r="410" ht="29" hidden="1" customHeight="1" spans="1:24">
      <c r="A410" s="170">
        <f t="shared" si="6"/>
        <v>403</v>
      </c>
      <c r="B410" s="171" t="s">
        <v>957</v>
      </c>
      <c r="C410" s="172" t="s">
        <v>958</v>
      </c>
      <c r="D410" s="173" t="s">
        <v>959</v>
      </c>
      <c r="E410" s="174" t="s">
        <v>535</v>
      </c>
      <c r="F410" s="174" t="s">
        <v>1215</v>
      </c>
      <c r="G410" s="173" t="s">
        <v>462</v>
      </c>
      <c r="H410" s="173" t="s">
        <v>391</v>
      </c>
      <c r="I410" s="183" t="s">
        <v>1213</v>
      </c>
      <c r="J410" s="184">
        <v>39155</v>
      </c>
      <c r="K410" s="184">
        <v>39155</v>
      </c>
      <c r="L410" s="185">
        <v>10741.43</v>
      </c>
      <c r="M410" s="186">
        <v>322.24</v>
      </c>
      <c r="N410" s="187"/>
      <c r="O410" s="185"/>
      <c r="P410" s="185"/>
      <c r="Q410" s="185"/>
      <c r="R410" s="194"/>
      <c r="S410" s="195"/>
      <c r="T410" s="152" t="s">
        <v>811</v>
      </c>
      <c r="U410" s="198"/>
      <c r="V410" s="199"/>
      <c r="W410" s="198"/>
      <c r="X410" s="199"/>
    </row>
    <row r="411" ht="29" hidden="1" customHeight="1" spans="1:24">
      <c r="A411" s="170">
        <f t="shared" si="6"/>
        <v>404</v>
      </c>
      <c r="B411" s="171" t="s">
        <v>960</v>
      </c>
      <c r="C411" s="172" t="s">
        <v>961</v>
      </c>
      <c r="D411" s="173" t="s">
        <v>936</v>
      </c>
      <c r="E411" s="174" t="s">
        <v>535</v>
      </c>
      <c r="F411" s="174" t="s">
        <v>1215</v>
      </c>
      <c r="G411" s="173" t="s">
        <v>462</v>
      </c>
      <c r="H411" s="173" t="s">
        <v>391</v>
      </c>
      <c r="I411" s="183" t="s">
        <v>1213</v>
      </c>
      <c r="J411" s="184">
        <v>39156</v>
      </c>
      <c r="K411" s="184">
        <v>39156</v>
      </c>
      <c r="L411" s="185">
        <v>12126.55</v>
      </c>
      <c r="M411" s="186">
        <v>363.8</v>
      </c>
      <c r="N411" s="187"/>
      <c r="O411" s="185"/>
      <c r="P411" s="185"/>
      <c r="Q411" s="185"/>
      <c r="R411" s="194"/>
      <c r="S411" s="195"/>
      <c r="T411" s="152" t="s">
        <v>811</v>
      </c>
      <c r="U411" s="198"/>
      <c r="V411" s="199"/>
      <c r="W411" s="198"/>
      <c r="X411" s="199"/>
    </row>
    <row r="412" ht="29" hidden="1" customHeight="1" spans="1:24">
      <c r="A412" s="170">
        <f t="shared" si="6"/>
        <v>405</v>
      </c>
      <c r="B412" s="171" t="s">
        <v>962</v>
      </c>
      <c r="C412" s="172" t="s">
        <v>963</v>
      </c>
      <c r="D412" s="173" t="s">
        <v>964</v>
      </c>
      <c r="E412" s="174" t="s">
        <v>535</v>
      </c>
      <c r="F412" s="174" t="s">
        <v>1215</v>
      </c>
      <c r="G412" s="173" t="s">
        <v>462</v>
      </c>
      <c r="H412" s="173" t="s">
        <v>391</v>
      </c>
      <c r="I412" s="183" t="s">
        <v>1213</v>
      </c>
      <c r="J412" s="184">
        <v>39156</v>
      </c>
      <c r="K412" s="184">
        <v>39156</v>
      </c>
      <c r="L412" s="185">
        <v>10541.7</v>
      </c>
      <c r="M412" s="186">
        <v>316.25</v>
      </c>
      <c r="N412" s="187"/>
      <c r="O412" s="185"/>
      <c r="P412" s="185"/>
      <c r="Q412" s="185"/>
      <c r="R412" s="194"/>
      <c r="S412" s="195"/>
      <c r="T412" s="152" t="s">
        <v>811</v>
      </c>
      <c r="U412" s="198"/>
      <c r="V412" s="199"/>
      <c r="W412" s="198"/>
      <c r="X412" s="199"/>
    </row>
    <row r="413" ht="29" hidden="1" customHeight="1" spans="1:24">
      <c r="A413" s="170">
        <f t="shared" si="6"/>
        <v>406</v>
      </c>
      <c r="B413" s="171" t="s">
        <v>965</v>
      </c>
      <c r="C413" s="172" t="s">
        <v>966</v>
      </c>
      <c r="D413" s="173" t="s">
        <v>936</v>
      </c>
      <c r="E413" s="174" t="s">
        <v>535</v>
      </c>
      <c r="F413" s="174" t="s">
        <v>1215</v>
      </c>
      <c r="G413" s="173" t="s">
        <v>462</v>
      </c>
      <c r="H413" s="173" t="s">
        <v>391</v>
      </c>
      <c r="I413" s="183" t="s">
        <v>1213</v>
      </c>
      <c r="J413" s="184">
        <v>39156</v>
      </c>
      <c r="K413" s="184">
        <v>39156</v>
      </c>
      <c r="L413" s="185">
        <v>10541.7</v>
      </c>
      <c r="M413" s="186">
        <v>316.25</v>
      </c>
      <c r="N413" s="187"/>
      <c r="O413" s="185"/>
      <c r="P413" s="185"/>
      <c r="Q413" s="185"/>
      <c r="R413" s="194"/>
      <c r="S413" s="195"/>
      <c r="T413" s="152" t="s">
        <v>811</v>
      </c>
      <c r="U413" s="198"/>
      <c r="V413" s="199"/>
      <c r="W413" s="198"/>
      <c r="X413" s="199"/>
    </row>
    <row r="414" ht="29" hidden="1" customHeight="1" spans="1:24">
      <c r="A414" s="170">
        <f t="shared" si="6"/>
        <v>407</v>
      </c>
      <c r="B414" s="171" t="s">
        <v>967</v>
      </c>
      <c r="C414" s="172" t="s">
        <v>968</v>
      </c>
      <c r="D414" s="173" t="s">
        <v>836</v>
      </c>
      <c r="E414" s="174" t="s">
        <v>535</v>
      </c>
      <c r="F414" s="174" t="s">
        <v>1215</v>
      </c>
      <c r="G414" s="173" t="s">
        <v>462</v>
      </c>
      <c r="H414" s="173" t="s">
        <v>391</v>
      </c>
      <c r="I414" s="183" t="s">
        <v>1213</v>
      </c>
      <c r="J414" s="184">
        <v>39156</v>
      </c>
      <c r="K414" s="184">
        <v>39156</v>
      </c>
      <c r="L414" s="185">
        <v>10873.2</v>
      </c>
      <c r="M414" s="186">
        <v>326.2</v>
      </c>
      <c r="N414" s="187"/>
      <c r="O414" s="185"/>
      <c r="P414" s="185"/>
      <c r="Q414" s="185"/>
      <c r="R414" s="194"/>
      <c r="S414" s="195"/>
      <c r="T414" s="152" t="s">
        <v>811</v>
      </c>
      <c r="U414" s="198"/>
      <c r="V414" s="199"/>
      <c r="W414" s="198"/>
      <c r="X414" s="199"/>
    </row>
    <row r="415" ht="29" hidden="1" customHeight="1" spans="1:24">
      <c r="A415" s="170">
        <f t="shared" si="6"/>
        <v>408</v>
      </c>
      <c r="B415" s="171" t="s">
        <v>969</v>
      </c>
      <c r="C415" s="172" t="s">
        <v>970</v>
      </c>
      <c r="D415" s="173" t="s">
        <v>836</v>
      </c>
      <c r="E415" s="174" t="s">
        <v>535</v>
      </c>
      <c r="F415" s="174" t="s">
        <v>1215</v>
      </c>
      <c r="G415" s="173" t="s">
        <v>462</v>
      </c>
      <c r="H415" s="173" t="s">
        <v>391</v>
      </c>
      <c r="I415" s="183" t="s">
        <v>1213</v>
      </c>
      <c r="J415" s="184">
        <v>39155</v>
      </c>
      <c r="K415" s="184">
        <v>39155</v>
      </c>
      <c r="L415" s="185">
        <v>13283.94</v>
      </c>
      <c r="M415" s="186">
        <v>398.52</v>
      </c>
      <c r="N415" s="187"/>
      <c r="O415" s="185"/>
      <c r="P415" s="185"/>
      <c r="Q415" s="185"/>
      <c r="R415" s="194"/>
      <c r="S415" s="195"/>
      <c r="T415" s="152" t="s">
        <v>811</v>
      </c>
      <c r="U415" s="198"/>
      <c r="V415" s="199"/>
      <c r="W415" s="198"/>
      <c r="X415" s="199"/>
    </row>
    <row r="416" ht="29" hidden="1" customHeight="1" spans="1:24">
      <c r="A416" s="170">
        <f t="shared" si="6"/>
        <v>409</v>
      </c>
      <c r="B416" s="171" t="s">
        <v>971</v>
      </c>
      <c r="C416" s="172" t="s">
        <v>972</v>
      </c>
      <c r="D416" s="173" t="s">
        <v>845</v>
      </c>
      <c r="E416" s="174" t="s">
        <v>535</v>
      </c>
      <c r="F416" s="174" t="s">
        <v>1215</v>
      </c>
      <c r="G416" s="173" t="s">
        <v>462</v>
      </c>
      <c r="H416" s="173" t="s">
        <v>391</v>
      </c>
      <c r="I416" s="183" t="s">
        <v>1213</v>
      </c>
      <c r="J416" s="184">
        <v>39155</v>
      </c>
      <c r="K416" s="184">
        <v>39155</v>
      </c>
      <c r="L416" s="185">
        <v>13283.94</v>
      </c>
      <c r="M416" s="186">
        <v>398.52</v>
      </c>
      <c r="N416" s="187"/>
      <c r="O416" s="185"/>
      <c r="P416" s="185"/>
      <c r="Q416" s="185"/>
      <c r="R416" s="194"/>
      <c r="S416" s="195"/>
      <c r="T416" s="152" t="s">
        <v>811</v>
      </c>
      <c r="U416" s="198"/>
      <c r="V416" s="199"/>
      <c r="W416" s="198"/>
      <c r="X416" s="199"/>
    </row>
    <row r="417" ht="29" hidden="1" customHeight="1" spans="1:24">
      <c r="A417" s="170">
        <f t="shared" si="6"/>
        <v>410</v>
      </c>
      <c r="B417" s="171" t="s">
        <v>973</v>
      </c>
      <c r="C417" s="172" t="s">
        <v>974</v>
      </c>
      <c r="D417" s="173" t="s">
        <v>845</v>
      </c>
      <c r="E417" s="174" t="s">
        <v>535</v>
      </c>
      <c r="F417" s="174" t="s">
        <v>1215</v>
      </c>
      <c r="G417" s="173" t="s">
        <v>462</v>
      </c>
      <c r="H417" s="173" t="s">
        <v>391</v>
      </c>
      <c r="I417" s="183" t="s">
        <v>1213</v>
      </c>
      <c r="J417" s="184">
        <v>39155</v>
      </c>
      <c r="K417" s="184">
        <v>39155</v>
      </c>
      <c r="L417" s="185">
        <v>13283.93</v>
      </c>
      <c r="M417" s="186">
        <v>398.52</v>
      </c>
      <c r="N417" s="187"/>
      <c r="O417" s="185"/>
      <c r="P417" s="185"/>
      <c r="Q417" s="185"/>
      <c r="R417" s="194"/>
      <c r="S417" s="195"/>
      <c r="T417" s="152" t="s">
        <v>811</v>
      </c>
      <c r="U417" s="198"/>
      <c r="V417" s="199"/>
      <c r="W417" s="198"/>
      <c r="X417" s="199"/>
    </row>
    <row r="418" ht="29" hidden="1" customHeight="1" spans="1:24">
      <c r="A418" s="170">
        <f t="shared" si="6"/>
        <v>411</v>
      </c>
      <c r="B418" s="171" t="s">
        <v>975</v>
      </c>
      <c r="C418" s="172" t="s">
        <v>976</v>
      </c>
      <c r="D418" s="173" t="s">
        <v>845</v>
      </c>
      <c r="E418" s="174" t="s">
        <v>535</v>
      </c>
      <c r="F418" s="174" t="s">
        <v>1215</v>
      </c>
      <c r="G418" s="173" t="s">
        <v>462</v>
      </c>
      <c r="H418" s="173" t="s">
        <v>391</v>
      </c>
      <c r="I418" s="183" t="s">
        <v>1213</v>
      </c>
      <c r="J418" s="184">
        <v>39156</v>
      </c>
      <c r="K418" s="184">
        <v>39156</v>
      </c>
      <c r="L418" s="185">
        <v>13392.6</v>
      </c>
      <c r="M418" s="186">
        <v>401.78</v>
      </c>
      <c r="N418" s="187"/>
      <c r="O418" s="185"/>
      <c r="P418" s="185"/>
      <c r="Q418" s="185"/>
      <c r="R418" s="194"/>
      <c r="S418" s="195"/>
      <c r="T418" s="152" t="s">
        <v>811</v>
      </c>
      <c r="U418" s="198"/>
      <c r="V418" s="199"/>
      <c r="W418" s="198"/>
      <c r="X418" s="199"/>
    </row>
    <row r="419" ht="29" hidden="1" customHeight="1" spans="1:24">
      <c r="A419" s="170">
        <f t="shared" si="6"/>
        <v>412</v>
      </c>
      <c r="B419" s="171" t="s">
        <v>977</v>
      </c>
      <c r="C419" s="172" t="s">
        <v>978</v>
      </c>
      <c r="D419" s="173" t="s">
        <v>845</v>
      </c>
      <c r="E419" s="174" t="s">
        <v>535</v>
      </c>
      <c r="F419" s="174" t="s">
        <v>1215</v>
      </c>
      <c r="G419" s="173" t="s">
        <v>462</v>
      </c>
      <c r="H419" s="173" t="s">
        <v>391</v>
      </c>
      <c r="I419" s="183" t="s">
        <v>1213</v>
      </c>
      <c r="J419" s="184">
        <v>39156</v>
      </c>
      <c r="K419" s="184">
        <v>39156</v>
      </c>
      <c r="L419" s="185">
        <v>13392.6</v>
      </c>
      <c r="M419" s="186">
        <v>401.78</v>
      </c>
      <c r="N419" s="187"/>
      <c r="O419" s="185"/>
      <c r="P419" s="185"/>
      <c r="Q419" s="185"/>
      <c r="R419" s="194"/>
      <c r="S419" s="195"/>
      <c r="T419" s="152" t="s">
        <v>811</v>
      </c>
      <c r="U419" s="198"/>
      <c r="V419" s="199"/>
      <c r="W419" s="198"/>
      <c r="X419" s="199"/>
    </row>
    <row r="420" ht="29" hidden="1" customHeight="1" spans="1:24">
      <c r="A420" s="170">
        <f t="shared" si="6"/>
        <v>413</v>
      </c>
      <c r="B420" s="171" t="s">
        <v>979</v>
      </c>
      <c r="C420" s="172" t="s">
        <v>980</v>
      </c>
      <c r="D420" s="173" t="s">
        <v>981</v>
      </c>
      <c r="E420" s="174" t="s">
        <v>535</v>
      </c>
      <c r="F420" s="174" t="s">
        <v>1215</v>
      </c>
      <c r="G420" s="173" t="s">
        <v>462</v>
      </c>
      <c r="H420" s="173" t="s">
        <v>391</v>
      </c>
      <c r="I420" s="183" t="s">
        <v>1213</v>
      </c>
      <c r="J420" s="184">
        <v>39156</v>
      </c>
      <c r="K420" s="184">
        <v>39156</v>
      </c>
      <c r="L420" s="185">
        <v>11624.6</v>
      </c>
      <c r="M420" s="186">
        <v>348.74</v>
      </c>
      <c r="N420" s="187"/>
      <c r="O420" s="185"/>
      <c r="P420" s="185"/>
      <c r="Q420" s="185"/>
      <c r="R420" s="194"/>
      <c r="S420" s="195"/>
      <c r="T420" s="152" t="s">
        <v>811</v>
      </c>
      <c r="U420" s="198"/>
      <c r="V420" s="199"/>
      <c r="W420" s="198"/>
      <c r="X420" s="199"/>
    </row>
    <row r="421" ht="29" hidden="1" customHeight="1" spans="1:24">
      <c r="A421" s="170">
        <f t="shared" si="6"/>
        <v>414</v>
      </c>
      <c r="B421" s="171" t="s">
        <v>982</v>
      </c>
      <c r="C421" s="172" t="s">
        <v>983</v>
      </c>
      <c r="D421" s="173" t="s">
        <v>981</v>
      </c>
      <c r="E421" s="174" t="s">
        <v>535</v>
      </c>
      <c r="F421" s="174" t="s">
        <v>1215</v>
      </c>
      <c r="G421" s="173" t="s">
        <v>462</v>
      </c>
      <c r="H421" s="173" t="s">
        <v>391</v>
      </c>
      <c r="I421" s="183" t="s">
        <v>1213</v>
      </c>
      <c r="J421" s="184">
        <v>39156</v>
      </c>
      <c r="K421" s="184">
        <v>39156</v>
      </c>
      <c r="L421" s="185">
        <v>11624.6</v>
      </c>
      <c r="M421" s="186">
        <v>348.74</v>
      </c>
      <c r="N421" s="187"/>
      <c r="O421" s="185"/>
      <c r="P421" s="185"/>
      <c r="Q421" s="185"/>
      <c r="R421" s="194"/>
      <c r="S421" s="195"/>
      <c r="T421" s="152" t="s">
        <v>811</v>
      </c>
      <c r="U421" s="198"/>
      <c r="V421" s="199"/>
      <c r="W421" s="198"/>
      <c r="X421" s="199"/>
    </row>
    <row r="422" ht="29" hidden="1" customHeight="1" spans="1:24">
      <c r="A422" s="170">
        <f t="shared" si="6"/>
        <v>415</v>
      </c>
      <c r="B422" s="171" t="s">
        <v>984</v>
      </c>
      <c r="C422" s="172" t="s">
        <v>985</v>
      </c>
      <c r="D422" s="173" t="s">
        <v>936</v>
      </c>
      <c r="E422" s="174" t="s">
        <v>535</v>
      </c>
      <c r="F422" s="174" t="s">
        <v>1215</v>
      </c>
      <c r="G422" s="173" t="s">
        <v>462</v>
      </c>
      <c r="H422" s="173" t="s">
        <v>391</v>
      </c>
      <c r="I422" s="183" t="s">
        <v>1213</v>
      </c>
      <c r="J422" s="184">
        <v>39155</v>
      </c>
      <c r="K422" s="184">
        <v>39155</v>
      </c>
      <c r="L422" s="185">
        <v>12137.05</v>
      </c>
      <c r="M422" s="186">
        <v>364.11</v>
      </c>
      <c r="N422" s="187"/>
      <c r="O422" s="185"/>
      <c r="P422" s="185"/>
      <c r="Q422" s="185"/>
      <c r="R422" s="194"/>
      <c r="S422" s="195"/>
      <c r="T422" s="152" t="s">
        <v>811</v>
      </c>
      <c r="U422" s="198"/>
      <c r="V422" s="199"/>
      <c r="W422" s="198"/>
      <c r="X422" s="199"/>
    </row>
    <row r="423" ht="29" hidden="1" customHeight="1" spans="1:24">
      <c r="A423" s="170">
        <f t="shared" si="6"/>
        <v>416</v>
      </c>
      <c r="B423" s="171" t="s">
        <v>986</v>
      </c>
      <c r="C423" s="172" t="s">
        <v>987</v>
      </c>
      <c r="D423" s="173" t="s">
        <v>936</v>
      </c>
      <c r="E423" s="174" t="s">
        <v>535</v>
      </c>
      <c r="F423" s="174" t="s">
        <v>1215</v>
      </c>
      <c r="G423" s="173" t="s">
        <v>462</v>
      </c>
      <c r="H423" s="173" t="s">
        <v>391</v>
      </c>
      <c r="I423" s="183" t="s">
        <v>1213</v>
      </c>
      <c r="J423" s="184">
        <v>39155</v>
      </c>
      <c r="K423" s="184">
        <v>39155</v>
      </c>
      <c r="L423" s="185">
        <v>12137.05</v>
      </c>
      <c r="M423" s="186">
        <v>364.11</v>
      </c>
      <c r="N423" s="187"/>
      <c r="O423" s="185"/>
      <c r="P423" s="185"/>
      <c r="Q423" s="185"/>
      <c r="R423" s="194"/>
      <c r="S423" s="195"/>
      <c r="T423" s="152" t="s">
        <v>811</v>
      </c>
      <c r="U423" s="198"/>
      <c r="V423" s="199"/>
      <c r="W423" s="198"/>
      <c r="X423" s="199"/>
    </row>
    <row r="424" ht="29" hidden="1" customHeight="1" spans="1:24">
      <c r="A424" s="170">
        <f t="shared" si="6"/>
        <v>417</v>
      </c>
      <c r="B424" s="171" t="s">
        <v>988</v>
      </c>
      <c r="C424" s="172" t="s">
        <v>989</v>
      </c>
      <c r="D424" s="173" t="s">
        <v>845</v>
      </c>
      <c r="E424" s="174" t="s">
        <v>535</v>
      </c>
      <c r="F424" s="174" t="s">
        <v>1215</v>
      </c>
      <c r="G424" s="173" t="s">
        <v>462</v>
      </c>
      <c r="H424" s="173" t="s">
        <v>391</v>
      </c>
      <c r="I424" s="183" t="s">
        <v>1213</v>
      </c>
      <c r="J424" s="184">
        <v>39151</v>
      </c>
      <c r="K424" s="184">
        <v>39151</v>
      </c>
      <c r="L424" s="185">
        <v>13721.87</v>
      </c>
      <c r="M424" s="186">
        <v>411.66</v>
      </c>
      <c r="N424" s="187"/>
      <c r="O424" s="185"/>
      <c r="P424" s="185"/>
      <c r="Q424" s="185"/>
      <c r="R424" s="194"/>
      <c r="S424" s="195"/>
      <c r="T424" s="152" t="s">
        <v>811</v>
      </c>
      <c r="U424" s="198"/>
      <c r="V424" s="199"/>
      <c r="W424" s="198"/>
      <c r="X424" s="199"/>
    </row>
    <row r="425" ht="29" hidden="1" customHeight="1" spans="1:24">
      <c r="A425" s="170">
        <f t="shared" si="6"/>
        <v>418</v>
      </c>
      <c r="B425" s="171" t="s">
        <v>990</v>
      </c>
      <c r="C425" s="172" t="s">
        <v>991</v>
      </c>
      <c r="D425" s="173" t="s">
        <v>992</v>
      </c>
      <c r="E425" s="174" t="s">
        <v>535</v>
      </c>
      <c r="F425" s="174" t="s">
        <v>1215</v>
      </c>
      <c r="G425" s="173" t="s">
        <v>462</v>
      </c>
      <c r="H425" s="173" t="s">
        <v>391</v>
      </c>
      <c r="I425" s="183" t="s">
        <v>1213</v>
      </c>
      <c r="J425" s="184">
        <v>39155</v>
      </c>
      <c r="K425" s="184">
        <v>39155</v>
      </c>
      <c r="L425" s="185">
        <v>13507.98</v>
      </c>
      <c r="M425" s="186">
        <v>405.24</v>
      </c>
      <c r="N425" s="187"/>
      <c r="O425" s="185"/>
      <c r="P425" s="185"/>
      <c r="Q425" s="185"/>
      <c r="R425" s="194"/>
      <c r="S425" s="195"/>
      <c r="T425" s="152" t="s">
        <v>811</v>
      </c>
      <c r="U425" s="198"/>
      <c r="V425" s="199"/>
      <c r="W425" s="198"/>
      <c r="X425" s="199"/>
    </row>
    <row r="426" ht="29" hidden="1" customHeight="1" spans="1:24">
      <c r="A426" s="170">
        <f t="shared" si="6"/>
        <v>419</v>
      </c>
      <c r="B426" s="171" t="s">
        <v>993</v>
      </c>
      <c r="C426" s="172" t="s">
        <v>994</v>
      </c>
      <c r="D426" s="173" t="s">
        <v>992</v>
      </c>
      <c r="E426" s="174" t="s">
        <v>535</v>
      </c>
      <c r="F426" s="174" t="s">
        <v>1215</v>
      </c>
      <c r="G426" s="173" t="s">
        <v>462</v>
      </c>
      <c r="H426" s="173" t="s">
        <v>391</v>
      </c>
      <c r="I426" s="183" t="s">
        <v>1213</v>
      </c>
      <c r="J426" s="184">
        <v>39155</v>
      </c>
      <c r="K426" s="184">
        <v>39155</v>
      </c>
      <c r="L426" s="185">
        <v>13507.98</v>
      </c>
      <c r="M426" s="186">
        <v>405.24</v>
      </c>
      <c r="N426" s="187"/>
      <c r="O426" s="185"/>
      <c r="P426" s="185"/>
      <c r="Q426" s="185"/>
      <c r="R426" s="194"/>
      <c r="S426" s="195"/>
      <c r="T426" s="152" t="s">
        <v>811</v>
      </c>
      <c r="U426" s="198"/>
      <c r="V426" s="199"/>
      <c r="W426" s="198"/>
      <c r="X426" s="199"/>
    </row>
    <row r="427" ht="29" hidden="1" customHeight="1" spans="1:24">
      <c r="A427" s="170">
        <f t="shared" si="6"/>
        <v>420</v>
      </c>
      <c r="B427" s="171" t="s">
        <v>995</v>
      </c>
      <c r="C427" s="172" t="s">
        <v>996</v>
      </c>
      <c r="D427" s="173" t="s">
        <v>992</v>
      </c>
      <c r="E427" s="174" t="s">
        <v>535</v>
      </c>
      <c r="F427" s="174" t="s">
        <v>1215</v>
      </c>
      <c r="G427" s="173" t="s">
        <v>462</v>
      </c>
      <c r="H427" s="173" t="s">
        <v>391</v>
      </c>
      <c r="I427" s="183" t="s">
        <v>1213</v>
      </c>
      <c r="J427" s="184">
        <v>39155</v>
      </c>
      <c r="K427" s="184">
        <v>39155</v>
      </c>
      <c r="L427" s="185">
        <v>13507.98</v>
      </c>
      <c r="M427" s="186">
        <v>405.24</v>
      </c>
      <c r="N427" s="187"/>
      <c r="O427" s="185"/>
      <c r="P427" s="185"/>
      <c r="Q427" s="185"/>
      <c r="R427" s="194"/>
      <c r="S427" s="195"/>
      <c r="T427" s="152" t="s">
        <v>811</v>
      </c>
      <c r="U427" s="198"/>
      <c r="V427" s="199"/>
      <c r="W427" s="198"/>
      <c r="X427" s="199"/>
    </row>
    <row r="428" ht="29" hidden="1" customHeight="1" spans="1:24">
      <c r="A428" s="170">
        <f t="shared" si="6"/>
        <v>421</v>
      </c>
      <c r="B428" s="171" t="s">
        <v>997</v>
      </c>
      <c r="C428" s="172" t="s">
        <v>998</v>
      </c>
      <c r="D428" s="173" t="s">
        <v>992</v>
      </c>
      <c r="E428" s="174" t="s">
        <v>535</v>
      </c>
      <c r="F428" s="174" t="s">
        <v>1215</v>
      </c>
      <c r="G428" s="173" t="s">
        <v>462</v>
      </c>
      <c r="H428" s="173" t="s">
        <v>391</v>
      </c>
      <c r="I428" s="183" t="s">
        <v>1213</v>
      </c>
      <c r="J428" s="184">
        <v>39155</v>
      </c>
      <c r="K428" s="184">
        <v>39155</v>
      </c>
      <c r="L428" s="185">
        <v>13507.98</v>
      </c>
      <c r="M428" s="186">
        <v>405.24</v>
      </c>
      <c r="N428" s="187"/>
      <c r="O428" s="185"/>
      <c r="P428" s="185"/>
      <c r="Q428" s="185"/>
      <c r="R428" s="194"/>
      <c r="S428" s="195"/>
      <c r="T428" s="152" t="s">
        <v>811</v>
      </c>
      <c r="U428" s="198"/>
      <c r="V428" s="199"/>
      <c r="W428" s="198"/>
      <c r="X428" s="199"/>
    </row>
    <row r="429" ht="29" hidden="1" customHeight="1" spans="1:24">
      <c r="A429" s="170">
        <f t="shared" si="6"/>
        <v>422</v>
      </c>
      <c r="B429" s="171" t="s">
        <v>999</v>
      </c>
      <c r="C429" s="172" t="s">
        <v>1000</v>
      </c>
      <c r="D429" s="173" t="s">
        <v>992</v>
      </c>
      <c r="E429" s="174" t="s">
        <v>535</v>
      </c>
      <c r="F429" s="174" t="s">
        <v>1215</v>
      </c>
      <c r="G429" s="173" t="s">
        <v>462</v>
      </c>
      <c r="H429" s="173" t="s">
        <v>391</v>
      </c>
      <c r="I429" s="183" t="s">
        <v>1213</v>
      </c>
      <c r="J429" s="184">
        <v>39155</v>
      </c>
      <c r="K429" s="184">
        <v>39155</v>
      </c>
      <c r="L429" s="185">
        <v>13507.98</v>
      </c>
      <c r="M429" s="186">
        <v>405.24</v>
      </c>
      <c r="N429" s="187"/>
      <c r="O429" s="185"/>
      <c r="P429" s="185"/>
      <c r="Q429" s="185"/>
      <c r="R429" s="194"/>
      <c r="S429" s="195"/>
      <c r="T429" s="152" t="s">
        <v>811</v>
      </c>
      <c r="U429" s="198"/>
      <c r="V429" s="199"/>
      <c r="W429" s="198"/>
      <c r="X429" s="199"/>
    </row>
    <row r="430" ht="29" hidden="1" customHeight="1" spans="1:24">
      <c r="A430" s="170">
        <f t="shared" si="6"/>
        <v>423</v>
      </c>
      <c r="B430" s="171" t="s">
        <v>1001</v>
      </c>
      <c r="C430" s="172" t="s">
        <v>1002</v>
      </c>
      <c r="D430" s="173" t="s">
        <v>845</v>
      </c>
      <c r="E430" s="174" t="s">
        <v>535</v>
      </c>
      <c r="F430" s="174" t="s">
        <v>1215</v>
      </c>
      <c r="G430" s="173" t="s">
        <v>462</v>
      </c>
      <c r="H430" s="173" t="s">
        <v>391</v>
      </c>
      <c r="I430" s="183" t="s">
        <v>1213</v>
      </c>
      <c r="J430" s="184">
        <v>39155</v>
      </c>
      <c r="K430" s="184">
        <v>39155</v>
      </c>
      <c r="L430" s="185">
        <v>13478.36</v>
      </c>
      <c r="M430" s="186">
        <v>404.35</v>
      </c>
      <c r="N430" s="187"/>
      <c r="O430" s="185"/>
      <c r="P430" s="185"/>
      <c r="Q430" s="185"/>
      <c r="R430" s="194"/>
      <c r="S430" s="195"/>
      <c r="T430" s="152" t="s">
        <v>811</v>
      </c>
      <c r="U430" s="198"/>
      <c r="V430" s="199"/>
      <c r="W430" s="198"/>
      <c r="X430" s="199"/>
    </row>
    <row r="431" ht="29" hidden="1" customHeight="1" spans="1:24">
      <c r="A431" s="170">
        <f t="shared" si="6"/>
        <v>424</v>
      </c>
      <c r="B431" s="171" t="s">
        <v>1003</v>
      </c>
      <c r="C431" s="172" t="s">
        <v>1004</v>
      </c>
      <c r="D431" s="173" t="s">
        <v>845</v>
      </c>
      <c r="E431" s="174" t="s">
        <v>535</v>
      </c>
      <c r="F431" s="174" t="s">
        <v>1215</v>
      </c>
      <c r="G431" s="173" t="s">
        <v>462</v>
      </c>
      <c r="H431" s="173" t="s">
        <v>391</v>
      </c>
      <c r="I431" s="183" t="s">
        <v>1213</v>
      </c>
      <c r="J431" s="184">
        <v>39155</v>
      </c>
      <c r="K431" s="184">
        <v>39155</v>
      </c>
      <c r="L431" s="185">
        <v>13478.36</v>
      </c>
      <c r="M431" s="186">
        <v>404.35</v>
      </c>
      <c r="N431" s="187"/>
      <c r="O431" s="185"/>
      <c r="P431" s="185"/>
      <c r="Q431" s="185"/>
      <c r="R431" s="194"/>
      <c r="S431" s="195"/>
      <c r="T431" s="152" t="s">
        <v>811</v>
      </c>
      <c r="U431" s="198"/>
      <c r="V431" s="199"/>
      <c r="W431" s="198"/>
      <c r="X431" s="199"/>
    </row>
    <row r="432" ht="29" hidden="1" customHeight="1" spans="1:24">
      <c r="A432" s="170">
        <f t="shared" si="6"/>
        <v>425</v>
      </c>
      <c r="B432" s="171" t="s">
        <v>1005</v>
      </c>
      <c r="C432" s="172" t="s">
        <v>1006</v>
      </c>
      <c r="D432" s="173" t="s">
        <v>845</v>
      </c>
      <c r="E432" s="174" t="s">
        <v>535</v>
      </c>
      <c r="F432" s="174" t="s">
        <v>1215</v>
      </c>
      <c r="G432" s="173" t="s">
        <v>462</v>
      </c>
      <c r="H432" s="173" t="s">
        <v>391</v>
      </c>
      <c r="I432" s="183" t="s">
        <v>1213</v>
      </c>
      <c r="J432" s="184">
        <v>39155</v>
      </c>
      <c r="K432" s="184">
        <v>39155</v>
      </c>
      <c r="L432" s="185">
        <v>13478.36</v>
      </c>
      <c r="M432" s="186">
        <v>404.35</v>
      </c>
      <c r="N432" s="187"/>
      <c r="O432" s="185"/>
      <c r="P432" s="185"/>
      <c r="Q432" s="185"/>
      <c r="R432" s="194"/>
      <c r="S432" s="195"/>
      <c r="T432" s="152" t="s">
        <v>811</v>
      </c>
      <c r="U432" s="198"/>
      <c r="V432" s="199"/>
      <c r="W432" s="198"/>
      <c r="X432" s="199"/>
    </row>
    <row r="433" ht="29" hidden="1" customHeight="1" spans="1:24">
      <c r="A433" s="170">
        <f t="shared" si="6"/>
        <v>426</v>
      </c>
      <c r="B433" s="171" t="s">
        <v>1007</v>
      </c>
      <c r="C433" s="172" t="s">
        <v>1008</v>
      </c>
      <c r="D433" s="173" t="s">
        <v>845</v>
      </c>
      <c r="E433" s="174" t="s">
        <v>535</v>
      </c>
      <c r="F433" s="174" t="s">
        <v>1215</v>
      </c>
      <c r="G433" s="173" t="s">
        <v>462</v>
      </c>
      <c r="H433" s="173" t="s">
        <v>391</v>
      </c>
      <c r="I433" s="183" t="s">
        <v>1213</v>
      </c>
      <c r="J433" s="184">
        <v>39155</v>
      </c>
      <c r="K433" s="184">
        <v>39155</v>
      </c>
      <c r="L433" s="185">
        <v>13478.36</v>
      </c>
      <c r="M433" s="186">
        <v>404.35</v>
      </c>
      <c r="N433" s="187"/>
      <c r="O433" s="185"/>
      <c r="P433" s="185"/>
      <c r="Q433" s="185"/>
      <c r="R433" s="194"/>
      <c r="S433" s="195"/>
      <c r="T433" s="152" t="s">
        <v>811</v>
      </c>
      <c r="U433" s="198"/>
      <c r="V433" s="199"/>
      <c r="W433" s="198"/>
      <c r="X433" s="199"/>
    </row>
    <row r="434" ht="29" hidden="1" customHeight="1" spans="1:24">
      <c r="A434" s="170">
        <f t="shared" si="6"/>
        <v>427</v>
      </c>
      <c r="B434" s="171" t="s">
        <v>1009</v>
      </c>
      <c r="C434" s="172" t="s">
        <v>1010</v>
      </c>
      <c r="D434" s="173" t="s">
        <v>462</v>
      </c>
      <c r="E434" s="174" t="s">
        <v>535</v>
      </c>
      <c r="F434" s="174" t="s">
        <v>1215</v>
      </c>
      <c r="G434" s="173" t="s">
        <v>462</v>
      </c>
      <c r="H434" s="173" t="s">
        <v>391</v>
      </c>
      <c r="I434" s="183" t="s">
        <v>1213</v>
      </c>
      <c r="J434" s="184">
        <v>39217</v>
      </c>
      <c r="K434" s="184">
        <v>39217</v>
      </c>
      <c r="L434" s="185">
        <v>13842.62</v>
      </c>
      <c r="M434" s="186">
        <v>415.28</v>
      </c>
      <c r="N434" s="187"/>
      <c r="O434" s="185"/>
      <c r="P434" s="185"/>
      <c r="Q434" s="185"/>
      <c r="R434" s="194"/>
      <c r="S434" s="195"/>
      <c r="T434" s="152" t="s">
        <v>811</v>
      </c>
      <c r="U434" s="198"/>
      <c r="V434" s="199"/>
      <c r="W434" s="198"/>
      <c r="X434" s="199"/>
    </row>
    <row r="435" ht="29" hidden="1" customHeight="1" spans="1:24">
      <c r="A435" s="170">
        <f t="shared" si="6"/>
        <v>428</v>
      </c>
      <c r="B435" s="171" t="s">
        <v>1011</v>
      </c>
      <c r="C435" s="172" t="s">
        <v>1012</v>
      </c>
      <c r="D435" s="173" t="s">
        <v>845</v>
      </c>
      <c r="E435" s="174" t="s">
        <v>535</v>
      </c>
      <c r="F435" s="174" t="s">
        <v>1215</v>
      </c>
      <c r="G435" s="173" t="s">
        <v>462</v>
      </c>
      <c r="H435" s="173" t="s">
        <v>391</v>
      </c>
      <c r="I435" s="183" t="s">
        <v>1213</v>
      </c>
      <c r="J435" s="184">
        <v>39217</v>
      </c>
      <c r="K435" s="184">
        <v>39217</v>
      </c>
      <c r="L435" s="185">
        <v>13842.62</v>
      </c>
      <c r="M435" s="186">
        <v>415.28</v>
      </c>
      <c r="N435" s="187"/>
      <c r="O435" s="185"/>
      <c r="P435" s="185"/>
      <c r="Q435" s="185"/>
      <c r="R435" s="194"/>
      <c r="S435" s="195"/>
      <c r="T435" s="152" t="s">
        <v>811</v>
      </c>
      <c r="U435" s="198"/>
      <c r="V435" s="199"/>
      <c r="W435" s="198"/>
      <c r="X435" s="199"/>
    </row>
    <row r="436" ht="29" hidden="1" customHeight="1" spans="1:24">
      <c r="A436" s="170">
        <f t="shared" si="6"/>
        <v>429</v>
      </c>
      <c r="B436" s="171" t="s">
        <v>1013</v>
      </c>
      <c r="C436" s="172" t="s">
        <v>1014</v>
      </c>
      <c r="D436" s="173" t="s">
        <v>883</v>
      </c>
      <c r="E436" s="174" t="s">
        <v>535</v>
      </c>
      <c r="F436" s="174" t="s">
        <v>1215</v>
      </c>
      <c r="G436" s="173" t="s">
        <v>462</v>
      </c>
      <c r="H436" s="173" t="s">
        <v>391</v>
      </c>
      <c r="I436" s="183" t="s">
        <v>1213</v>
      </c>
      <c r="J436" s="184">
        <v>39217</v>
      </c>
      <c r="K436" s="184">
        <v>39217</v>
      </c>
      <c r="L436" s="185">
        <v>13842.62</v>
      </c>
      <c r="M436" s="186">
        <v>415.28</v>
      </c>
      <c r="N436" s="187"/>
      <c r="O436" s="185"/>
      <c r="P436" s="185"/>
      <c r="Q436" s="185"/>
      <c r="R436" s="194"/>
      <c r="S436" s="195"/>
      <c r="T436" s="152" t="s">
        <v>811</v>
      </c>
      <c r="U436" s="198"/>
      <c r="V436" s="199"/>
      <c r="W436" s="198"/>
      <c r="X436" s="199"/>
    </row>
    <row r="437" ht="29" hidden="1" customHeight="1" spans="1:24">
      <c r="A437" s="170">
        <f t="shared" si="6"/>
        <v>430</v>
      </c>
      <c r="B437" s="171" t="s">
        <v>1015</v>
      </c>
      <c r="C437" s="172" t="s">
        <v>1016</v>
      </c>
      <c r="D437" s="173" t="s">
        <v>845</v>
      </c>
      <c r="E437" s="174" t="s">
        <v>535</v>
      </c>
      <c r="F437" s="174" t="s">
        <v>1215</v>
      </c>
      <c r="G437" s="173" t="s">
        <v>462</v>
      </c>
      <c r="H437" s="173" t="s">
        <v>391</v>
      </c>
      <c r="I437" s="183" t="s">
        <v>1213</v>
      </c>
      <c r="J437" s="184">
        <v>39217</v>
      </c>
      <c r="K437" s="184">
        <v>39217</v>
      </c>
      <c r="L437" s="185">
        <v>13842.62</v>
      </c>
      <c r="M437" s="186">
        <v>415.28</v>
      </c>
      <c r="N437" s="187"/>
      <c r="O437" s="185"/>
      <c r="P437" s="185"/>
      <c r="Q437" s="185"/>
      <c r="R437" s="194"/>
      <c r="S437" s="195"/>
      <c r="T437" s="152" t="s">
        <v>811</v>
      </c>
      <c r="U437" s="198"/>
      <c r="V437" s="199"/>
      <c r="W437" s="198"/>
      <c r="X437" s="199"/>
    </row>
    <row r="438" ht="29" hidden="1" customHeight="1" spans="1:24">
      <c r="A438" s="170">
        <f t="shared" si="6"/>
        <v>431</v>
      </c>
      <c r="B438" s="171" t="s">
        <v>1017</v>
      </c>
      <c r="C438" s="172" t="s">
        <v>1018</v>
      </c>
      <c r="D438" s="173" t="s">
        <v>462</v>
      </c>
      <c r="E438" s="174" t="s">
        <v>535</v>
      </c>
      <c r="F438" s="174" t="s">
        <v>1215</v>
      </c>
      <c r="G438" s="173" t="s">
        <v>462</v>
      </c>
      <c r="H438" s="173" t="s">
        <v>391</v>
      </c>
      <c r="I438" s="183" t="s">
        <v>1213</v>
      </c>
      <c r="J438" s="184">
        <v>39217</v>
      </c>
      <c r="K438" s="184">
        <v>39217</v>
      </c>
      <c r="L438" s="185">
        <v>13842.62</v>
      </c>
      <c r="M438" s="186">
        <v>415.28</v>
      </c>
      <c r="N438" s="187"/>
      <c r="O438" s="185"/>
      <c r="P438" s="185"/>
      <c r="Q438" s="185"/>
      <c r="R438" s="194"/>
      <c r="S438" s="195"/>
      <c r="T438" s="152" t="s">
        <v>811</v>
      </c>
      <c r="U438" s="198"/>
      <c r="V438" s="199"/>
      <c r="W438" s="198"/>
      <c r="X438" s="199"/>
    </row>
    <row r="439" ht="29" hidden="1" customHeight="1" spans="1:24">
      <c r="A439" s="170">
        <f t="shared" si="6"/>
        <v>432</v>
      </c>
      <c r="B439" s="171" t="s">
        <v>1019</v>
      </c>
      <c r="C439" s="172" t="s">
        <v>1020</v>
      </c>
      <c r="D439" s="173" t="s">
        <v>845</v>
      </c>
      <c r="E439" s="174" t="s">
        <v>535</v>
      </c>
      <c r="F439" s="174" t="s">
        <v>1215</v>
      </c>
      <c r="G439" s="173" t="s">
        <v>462</v>
      </c>
      <c r="H439" s="173" t="s">
        <v>391</v>
      </c>
      <c r="I439" s="183" t="s">
        <v>1213</v>
      </c>
      <c r="J439" s="184">
        <v>39217</v>
      </c>
      <c r="K439" s="184">
        <v>39217</v>
      </c>
      <c r="L439" s="185">
        <v>13842.64</v>
      </c>
      <c r="M439" s="186">
        <v>415.28</v>
      </c>
      <c r="N439" s="187"/>
      <c r="O439" s="185"/>
      <c r="P439" s="185"/>
      <c r="Q439" s="185"/>
      <c r="R439" s="194"/>
      <c r="S439" s="195"/>
      <c r="T439" s="152" t="s">
        <v>811</v>
      </c>
      <c r="U439" s="198"/>
      <c r="V439" s="199"/>
      <c r="W439" s="198"/>
      <c r="X439" s="199"/>
    </row>
    <row r="440" ht="29" hidden="1" customHeight="1" spans="1:24">
      <c r="A440" s="170">
        <f t="shared" si="6"/>
        <v>433</v>
      </c>
      <c r="B440" s="171" t="s">
        <v>1021</v>
      </c>
      <c r="C440" s="172" t="s">
        <v>1022</v>
      </c>
      <c r="D440" s="173" t="s">
        <v>1023</v>
      </c>
      <c r="E440" s="174" t="s">
        <v>535</v>
      </c>
      <c r="F440" s="174" t="s">
        <v>1215</v>
      </c>
      <c r="G440" s="173" t="s">
        <v>462</v>
      </c>
      <c r="H440" s="173" t="s">
        <v>391</v>
      </c>
      <c r="I440" s="183" t="s">
        <v>1213</v>
      </c>
      <c r="J440" s="184">
        <v>39155</v>
      </c>
      <c r="K440" s="184">
        <v>39155</v>
      </c>
      <c r="L440" s="185">
        <v>12332.04</v>
      </c>
      <c r="M440" s="186">
        <v>369.96</v>
      </c>
      <c r="N440" s="187"/>
      <c r="O440" s="185"/>
      <c r="P440" s="185"/>
      <c r="Q440" s="185"/>
      <c r="R440" s="194"/>
      <c r="S440" s="195"/>
      <c r="T440" s="152" t="s">
        <v>811</v>
      </c>
      <c r="U440" s="198"/>
      <c r="V440" s="199"/>
      <c r="W440" s="198"/>
      <c r="X440" s="199"/>
    </row>
    <row r="441" ht="29" hidden="1" customHeight="1" spans="1:24">
      <c r="A441" s="170">
        <f t="shared" si="6"/>
        <v>434</v>
      </c>
      <c r="B441" s="171" t="s">
        <v>1024</v>
      </c>
      <c r="C441" s="172" t="s">
        <v>1025</v>
      </c>
      <c r="D441" s="173" t="s">
        <v>1023</v>
      </c>
      <c r="E441" s="174" t="s">
        <v>535</v>
      </c>
      <c r="F441" s="174" t="s">
        <v>1215</v>
      </c>
      <c r="G441" s="173" t="s">
        <v>462</v>
      </c>
      <c r="H441" s="173" t="s">
        <v>391</v>
      </c>
      <c r="I441" s="183" t="s">
        <v>1213</v>
      </c>
      <c r="J441" s="184">
        <v>39155</v>
      </c>
      <c r="K441" s="184">
        <v>39155</v>
      </c>
      <c r="L441" s="185">
        <v>12332.04</v>
      </c>
      <c r="M441" s="186">
        <v>369.96</v>
      </c>
      <c r="N441" s="187"/>
      <c r="O441" s="185"/>
      <c r="P441" s="185"/>
      <c r="Q441" s="185"/>
      <c r="R441" s="194"/>
      <c r="S441" s="195"/>
      <c r="T441" s="152" t="s">
        <v>811</v>
      </c>
      <c r="U441" s="198"/>
      <c r="V441" s="199"/>
      <c r="W441" s="198"/>
      <c r="X441" s="199"/>
    </row>
    <row r="442" ht="29" hidden="1" customHeight="1" spans="1:24">
      <c r="A442" s="170">
        <f t="shared" si="6"/>
        <v>435</v>
      </c>
      <c r="B442" s="171" t="s">
        <v>1026</v>
      </c>
      <c r="C442" s="172" t="s">
        <v>1027</v>
      </c>
      <c r="D442" s="173" t="s">
        <v>936</v>
      </c>
      <c r="E442" s="174" t="s">
        <v>535</v>
      </c>
      <c r="F442" s="174" t="s">
        <v>1215</v>
      </c>
      <c r="G442" s="173" t="s">
        <v>462</v>
      </c>
      <c r="H442" s="173" t="s">
        <v>391</v>
      </c>
      <c r="I442" s="183" t="s">
        <v>1213</v>
      </c>
      <c r="J442" s="184">
        <v>39156</v>
      </c>
      <c r="K442" s="184">
        <v>39156</v>
      </c>
      <c r="L442" s="185">
        <v>16182.8</v>
      </c>
      <c r="M442" s="186">
        <v>485.48</v>
      </c>
      <c r="N442" s="187"/>
      <c r="O442" s="185"/>
      <c r="P442" s="185"/>
      <c r="Q442" s="185"/>
      <c r="R442" s="194"/>
      <c r="S442" s="195"/>
      <c r="T442" s="152" t="s">
        <v>811</v>
      </c>
      <c r="U442" s="198"/>
      <c r="V442" s="199"/>
      <c r="W442" s="198"/>
      <c r="X442" s="199"/>
    </row>
    <row r="443" ht="29" hidden="1" customHeight="1" spans="1:24">
      <c r="A443" s="170">
        <f t="shared" si="6"/>
        <v>436</v>
      </c>
      <c r="B443" s="171" t="s">
        <v>1028</v>
      </c>
      <c r="C443" s="172" t="s">
        <v>1029</v>
      </c>
      <c r="D443" s="173" t="s">
        <v>936</v>
      </c>
      <c r="E443" s="174" t="s">
        <v>535</v>
      </c>
      <c r="F443" s="174" t="s">
        <v>1215</v>
      </c>
      <c r="G443" s="173" t="s">
        <v>462</v>
      </c>
      <c r="H443" s="173" t="s">
        <v>391</v>
      </c>
      <c r="I443" s="183" t="s">
        <v>1213</v>
      </c>
      <c r="J443" s="184">
        <v>39155</v>
      </c>
      <c r="K443" s="184">
        <v>39155</v>
      </c>
      <c r="L443" s="185">
        <v>16005.33</v>
      </c>
      <c r="M443" s="186">
        <v>480.16</v>
      </c>
      <c r="N443" s="187"/>
      <c r="O443" s="185"/>
      <c r="P443" s="185"/>
      <c r="Q443" s="185"/>
      <c r="R443" s="194"/>
      <c r="S443" s="195"/>
      <c r="T443" s="152" t="s">
        <v>811</v>
      </c>
      <c r="U443" s="198"/>
      <c r="V443" s="199"/>
      <c r="W443" s="198"/>
      <c r="X443" s="199"/>
    </row>
    <row r="444" ht="29" hidden="1" customHeight="1" spans="1:24">
      <c r="A444" s="170">
        <f t="shared" si="6"/>
        <v>437</v>
      </c>
      <c r="B444" s="171" t="s">
        <v>1030</v>
      </c>
      <c r="C444" s="172" t="s">
        <v>1031</v>
      </c>
      <c r="D444" s="173" t="s">
        <v>936</v>
      </c>
      <c r="E444" s="174" t="s">
        <v>535</v>
      </c>
      <c r="F444" s="174" t="s">
        <v>1215</v>
      </c>
      <c r="G444" s="173" t="s">
        <v>462</v>
      </c>
      <c r="H444" s="173" t="s">
        <v>391</v>
      </c>
      <c r="I444" s="183" t="s">
        <v>1213</v>
      </c>
      <c r="J444" s="184">
        <v>39155</v>
      </c>
      <c r="K444" s="184">
        <v>39155</v>
      </c>
      <c r="L444" s="185">
        <v>16861.46</v>
      </c>
      <c r="M444" s="186">
        <v>505.84</v>
      </c>
      <c r="N444" s="187"/>
      <c r="O444" s="185"/>
      <c r="P444" s="185"/>
      <c r="Q444" s="185"/>
      <c r="R444" s="194"/>
      <c r="S444" s="195"/>
      <c r="T444" s="152" t="s">
        <v>811</v>
      </c>
      <c r="U444" s="198"/>
      <c r="V444" s="199"/>
      <c r="W444" s="198"/>
      <c r="X444" s="199"/>
    </row>
    <row r="445" ht="29" hidden="1" customHeight="1" spans="1:24">
      <c r="A445" s="170">
        <f t="shared" si="6"/>
        <v>438</v>
      </c>
      <c r="B445" s="171" t="s">
        <v>1032</v>
      </c>
      <c r="C445" s="172" t="s">
        <v>1033</v>
      </c>
      <c r="D445" s="173" t="s">
        <v>936</v>
      </c>
      <c r="E445" s="174" t="s">
        <v>535</v>
      </c>
      <c r="F445" s="174" t="s">
        <v>1215</v>
      </c>
      <c r="G445" s="173" t="s">
        <v>462</v>
      </c>
      <c r="H445" s="173" t="s">
        <v>391</v>
      </c>
      <c r="I445" s="183" t="s">
        <v>1213</v>
      </c>
      <c r="J445" s="184">
        <v>39155</v>
      </c>
      <c r="K445" s="184">
        <v>39155</v>
      </c>
      <c r="L445" s="185">
        <v>16101.27</v>
      </c>
      <c r="M445" s="186">
        <v>483.04</v>
      </c>
      <c r="N445" s="187"/>
      <c r="O445" s="185"/>
      <c r="P445" s="185"/>
      <c r="Q445" s="185"/>
      <c r="R445" s="194"/>
      <c r="S445" s="195"/>
      <c r="T445" s="152" t="s">
        <v>811</v>
      </c>
      <c r="U445" s="198"/>
      <c r="V445" s="199"/>
      <c r="W445" s="198"/>
      <c r="X445" s="199"/>
    </row>
    <row r="446" ht="29" hidden="1" customHeight="1" spans="1:24">
      <c r="A446" s="170">
        <f t="shared" si="6"/>
        <v>439</v>
      </c>
      <c r="B446" s="171" t="s">
        <v>1034</v>
      </c>
      <c r="C446" s="172" t="s">
        <v>1035</v>
      </c>
      <c r="D446" s="173" t="s">
        <v>936</v>
      </c>
      <c r="E446" s="174" t="s">
        <v>535</v>
      </c>
      <c r="F446" s="174" t="s">
        <v>1215</v>
      </c>
      <c r="G446" s="173" t="s">
        <v>462</v>
      </c>
      <c r="H446" s="173" t="s">
        <v>391</v>
      </c>
      <c r="I446" s="183" t="s">
        <v>1213</v>
      </c>
      <c r="J446" s="184">
        <v>39155</v>
      </c>
      <c r="K446" s="184">
        <v>39155</v>
      </c>
      <c r="L446" s="185">
        <v>15315.6</v>
      </c>
      <c r="M446" s="186">
        <v>459.47</v>
      </c>
      <c r="N446" s="187"/>
      <c r="O446" s="185"/>
      <c r="P446" s="185"/>
      <c r="Q446" s="185"/>
      <c r="R446" s="194"/>
      <c r="S446" s="195"/>
      <c r="T446" s="152" t="s">
        <v>811</v>
      </c>
      <c r="U446" s="198"/>
      <c r="V446" s="199"/>
      <c r="W446" s="198"/>
      <c r="X446" s="199"/>
    </row>
    <row r="447" ht="29" hidden="1" customHeight="1" spans="1:24">
      <c r="A447" s="170">
        <f t="shared" si="6"/>
        <v>440</v>
      </c>
      <c r="B447" s="171" t="s">
        <v>1036</v>
      </c>
      <c r="C447" s="172" t="s">
        <v>1037</v>
      </c>
      <c r="D447" s="173" t="s">
        <v>936</v>
      </c>
      <c r="E447" s="174" t="s">
        <v>535</v>
      </c>
      <c r="F447" s="174" t="s">
        <v>1215</v>
      </c>
      <c r="G447" s="173" t="s">
        <v>462</v>
      </c>
      <c r="H447" s="173" t="s">
        <v>391</v>
      </c>
      <c r="I447" s="183" t="s">
        <v>1213</v>
      </c>
      <c r="J447" s="184">
        <v>39155</v>
      </c>
      <c r="K447" s="184">
        <v>39155</v>
      </c>
      <c r="L447" s="185">
        <v>17852.08</v>
      </c>
      <c r="M447" s="186">
        <v>535.56</v>
      </c>
      <c r="N447" s="187"/>
      <c r="O447" s="185"/>
      <c r="P447" s="185"/>
      <c r="Q447" s="185"/>
      <c r="R447" s="194"/>
      <c r="S447" s="195"/>
      <c r="T447" s="152" t="s">
        <v>811</v>
      </c>
      <c r="U447" s="198"/>
      <c r="V447" s="199"/>
      <c r="W447" s="198"/>
      <c r="X447" s="199"/>
    </row>
    <row r="448" ht="29" hidden="1" customHeight="1" spans="1:24">
      <c r="A448" s="170">
        <f t="shared" si="6"/>
        <v>441</v>
      </c>
      <c r="B448" s="171" t="s">
        <v>1038</v>
      </c>
      <c r="C448" s="172" t="s">
        <v>1039</v>
      </c>
      <c r="D448" s="173" t="s">
        <v>936</v>
      </c>
      <c r="E448" s="174" t="s">
        <v>535</v>
      </c>
      <c r="F448" s="174" t="s">
        <v>1215</v>
      </c>
      <c r="G448" s="173" t="s">
        <v>462</v>
      </c>
      <c r="H448" s="173" t="s">
        <v>391</v>
      </c>
      <c r="I448" s="183" t="s">
        <v>1213</v>
      </c>
      <c r="J448" s="184">
        <v>39155</v>
      </c>
      <c r="K448" s="184">
        <v>39155</v>
      </c>
      <c r="L448" s="185">
        <v>15487.37</v>
      </c>
      <c r="M448" s="186">
        <v>464.62</v>
      </c>
      <c r="N448" s="187"/>
      <c r="O448" s="185"/>
      <c r="P448" s="185"/>
      <c r="Q448" s="185"/>
      <c r="R448" s="194"/>
      <c r="S448" s="195"/>
      <c r="T448" s="152" t="s">
        <v>811</v>
      </c>
      <c r="U448" s="198"/>
      <c r="V448" s="199"/>
      <c r="W448" s="198"/>
      <c r="X448" s="199"/>
    </row>
    <row r="449" ht="29" hidden="1" customHeight="1" spans="1:24">
      <c r="A449" s="170">
        <f t="shared" si="6"/>
        <v>442</v>
      </c>
      <c r="B449" s="171" t="s">
        <v>1040</v>
      </c>
      <c r="C449" s="172" t="s">
        <v>1041</v>
      </c>
      <c r="D449" s="173" t="s">
        <v>936</v>
      </c>
      <c r="E449" s="174" t="s">
        <v>535</v>
      </c>
      <c r="F449" s="174" t="s">
        <v>1215</v>
      </c>
      <c r="G449" s="173" t="s">
        <v>462</v>
      </c>
      <c r="H449" s="173" t="s">
        <v>391</v>
      </c>
      <c r="I449" s="183" t="s">
        <v>1213</v>
      </c>
      <c r="J449" s="184">
        <v>39155</v>
      </c>
      <c r="K449" s="184">
        <v>39155</v>
      </c>
      <c r="L449" s="185">
        <v>16649.82</v>
      </c>
      <c r="M449" s="186">
        <v>499.49</v>
      </c>
      <c r="N449" s="187"/>
      <c r="O449" s="185"/>
      <c r="P449" s="185"/>
      <c r="Q449" s="185"/>
      <c r="R449" s="194"/>
      <c r="S449" s="195"/>
      <c r="T449" s="152" t="s">
        <v>811</v>
      </c>
      <c r="U449" s="198"/>
      <c r="V449" s="199"/>
      <c r="W449" s="198"/>
      <c r="X449" s="199"/>
    </row>
    <row r="450" ht="29" hidden="1" customHeight="1" spans="1:24">
      <c r="A450" s="170">
        <f t="shared" si="6"/>
        <v>443</v>
      </c>
      <c r="B450" s="171" t="s">
        <v>1042</v>
      </c>
      <c r="C450" s="172" t="s">
        <v>1043</v>
      </c>
      <c r="D450" s="173" t="s">
        <v>845</v>
      </c>
      <c r="E450" s="174" t="s">
        <v>535</v>
      </c>
      <c r="F450" s="174" t="s">
        <v>1215</v>
      </c>
      <c r="G450" s="173" t="s">
        <v>462</v>
      </c>
      <c r="H450" s="173" t="s">
        <v>391</v>
      </c>
      <c r="I450" s="183" t="s">
        <v>1213</v>
      </c>
      <c r="J450" s="184">
        <v>39217</v>
      </c>
      <c r="K450" s="184">
        <v>39217</v>
      </c>
      <c r="L450" s="185">
        <v>13959.11</v>
      </c>
      <c r="M450" s="186">
        <v>418.77</v>
      </c>
      <c r="N450" s="187"/>
      <c r="O450" s="185"/>
      <c r="P450" s="185"/>
      <c r="Q450" s="185"/>
      <c r="R450" s="194"/>
      <c r="S450" s="195"/>
      <c r="T450" s="152" t="s">
        <v>811</v>
      </c>
      <c r="U450" s="198"/>
      <c r="V450" s="199"/>
      <c r="W450" s="198"/>
      <c r="X450" s="199"/>
    </row>
    <row r="451" ht="29" hidden="1" customHeight="1" spans="1:24">
      <c r="A451" s="170">
        <f t="shared" si="6"/>
        <v>444</v>
      </c>
      <c r="B451" s="171" t="s">
        <v>1044</v>
      </c>
      <c r="C451" s="172" t="s">
        <v>1045</v>
      </c>
      <c r="D451" s="173" t="s">
        <v>836</v>
      </c>
      <c r="E451" s="174" t="s">
        <v>535</v>
      </c>
      <c r="F451" s="174" t="s">
        <v>1215</v>
      </c>
      <c r="G451" s="173" t="s">
        <v>462</v>
      </c>
      <c r="H451" s="173" t="s">
        <v>391</v>
      </c>
      <c r="I451" s="183" t="s">
        <v>1213</v>
      </c>
      <c r="J451" s="184">
        <v>39217</v>
      </c>
      <c r="K451" s="184">
        <v>39217</v>
      </c>
      <c r="L451" s="185">
        <v>14172.75</v>
      </c>
      <c r="M451" s="186">
        <v>425.18</v>
      </c>
      <c r="N451" s="187"/>
      <c r="O451" s="185"/>
      <c r="P451" s="185"/>
      <c r="Q451" s="185"/>
      <c r="R451" s="194"/>
      <c r="S451" s="195"/>
      <c r="T451" s="152" t="s">
        <v>811</v>
      </c>
      <c r="U451" s="198"/>
      <c r="V451" s="199"/>
      <c r="W451" s="198"/>
      <c r="X451" s="199"/>
    </row>
    <row r="452" ht="29" hidden="1" customHeight="1" spans="1:24">
      <c r="A452" s="170">
        <f t="shared" si="6"/>
        <v>445</v>
      </c>
      <c r="B452" s="171" t="s">
        <v>1046</v>
      </c>
      <c r="C452" s="172" t="s">
        <v>1047</v>
      </c>
      <c r="D452" s="173" t="s">
        <v>845</v>
      </c>
      <c r="E452" s="174" t="s">
        <v>535</v>
      </c>
      <c r="F452" s="174" t="s">
        <v>1215</v>
      </c>
      <c r="G452" s="173" t="s">
        <v>462</v>
      </c>
      <c r="H452" s="173" t="s">
        <v>391</v>
      </c>
      <c r="I452" s="183" t="s">
        <v>1213</v>
      </c>
      <c r="J452" s="184">
        <v>39155</v>
      </c>
      <c r="K452" s="184">
        <v>39155</v>
      </c>
      <c r="L452" s="185">
        <v>13478.34</v>
      </c>
      <c r="M452" s="186">
        <v>404.35</v>
      </c>
      <c r="N452" s="187"/>
      <c r="O452" s="185"/>
      <c r="P452" s="185"/>
      <c r="Q452" s="185"/>
      <c r="R452" s="194"/>
      <c r="S452" s="195"/>
      <c r="T452" s="152" t="s">
        <v>811</v>
      </c>
      <c r="U452" s="198"/>
      <c r="V452" s="199"/>
      <c r="W452" s="198"/>
      <c r="X452" s="199"/>
    </row>
    <row r="453" ht="29" hidden="1" customHeight="1" spans="1:24">
      <c r="A453" s="170">
        <f t="shared" si="6"/>
        <v>446</v>
      </c>
      <c r="B453" s="171" t="s">
        <v>1048</v>
      </c>
      <c r="C453" s="172" t="s">
        <v>1049</v>
      </c>
      <c r="D453" s="173" t="s">
        <v>845</v>
      </c>
      <c r="E453" s="174" t="s">
        <v>535</v>
      </c>
      <c r="F453" s="174" t="s">
        <v>1215</v>
      </c>
      <c r="G453" s="173" t="s">
        <v>462</v>
      </c>
      <c r="H453" s="173" t="s">
        <v>391</v>
      </c>
      <c r="I453" s="183" t="s">
        <v>1213</v>
      </c>
      <c r="J453" s="184">
        <v>39155</v>
      </c>
      <c r="K453" s="184">
        <v>39155</v>
      </c>
      <c r="L453" s="185">
        <v>13277.15</v>
      </c>
      <c r="M453" s="186">
        <v>398.31</v>
      </c>
      <c r="N453" s="187"/>
      <c r="O453" s="185"/>
      <c r="P453" s="185"/>
      <c r="Q453" s="185"/>
      <c r="R453" s="194"/>
      <c r="S453" s="195"/>
      <c r="T453" s="152" t="s">
        <v>811</v>
      </c>
      <c r="U453" s="198"/>
      <c r="V453" s="199"/>
      <c r="W453" s="198"/>
      <c r="X453" s="199"/>
    </row>
    <row r="454" ht="29" hidden="1" customHeight="1" spans="1:24">
      <c r="A454" s="170">
        <f t="shared" si="6"/>
        <v>447</v>
      </c>
      <c r="B454" s="171" t="s">
        <v>1050</v>
      </c>
      <c r="C454" s="172" t="s">
        <v>1051</v>
      </c>
      <c r="D454" s="173" t="s">
        <v>845</v>
      </c>
      <c r="E454" s="174" t="s">
        <v>535</v>
      </c>
      <c r="F454" s="174" t="s">
        <v>1215</v>
      </c>
      <c r="G454" s="173" t="s">
        <v>462</v>
      </c>
      <c r="H454" s="173" t="s">
        <v>391</v>
      </c>
      <c r="I454" s="183" t="s">
        <v>1213</v>
      </c>
      <c r="J454" s="184">
        <v>39155</v>
      </c>
      <c r="K454" s="184">
        <v>39155</v>
      </c>
      <c r="L454" s="185">
        <v>13277.15</v>
      </c>
      <c r="M454" s="186">
        <v>398.31</v>
      </c>
      <c r="N454" s="187"/>
      <c r="O454" s="185"/>
      <c r="P454" s="185"/>
      <c r="Q454" s="185"/>
      <c r="R454" s="194"/>
      <c r="S454" s="195"/>
      <c r="T454" s="152" t="s">
        <v>811</v>
      </c>
      <c r="U454" s="198"/>
      <c r="V454" s="199"/>
      <c r="W454" s="198"/>
      <c r="X454" s="199"/>
    </row>
    <row r="455" ht="29" hidden="1" customHeight="1" spans="1:24">
      <c r="A455" s="170">
        <f t="shared" si="6"/>
        <v>448</v>
      </c>
      <c r="B455" s="171" t="s">
        <v>1052</v>
      </c>
      <c r="C455" s="172" t="s">
        <v>1053</v>
      </c>
      <c r="D455" s="173" t="s">
        <v>845</v>
      </c>
      <c r="E455" s="174" t="s">
        <v>535</v>
      </c>
      <c r="F455" s="174" t="s">
        <v>1215</v>
      </c>
      <c r="G455" s="173" t="s">
        <v>462</v>
      </c>
      <c r="H455" s="173" t="s">
        <v>391</v>
      </c>
      <c r="I455" s="183" t="s">
        <v>1213</v>
      </c>
      <c r="J455" s="184">
        <v>39155</v>
      </c>
      <c r="K455" s="184">
        <v>39155</v>
      </c>
      <c r="L455" s="185">
        <v>13277.15</v>
      </c>
      <c r="M455" s="186">
        <v>398.31</v>
      </c>
      <c r="N455" s="187"/>
      <c r="O455" s="185"/>
      <c r="P455" s="185"/>
      <c r="Q455" s="185"/>
      <c r="R455" s="194"/>
      <c r="S455" s="195"/>
      <c r="T455" s="152" t="s">
        <v>811</v>
      </c>
      <c r="U455" s="198"/>
      <c r="V455" s="199"/>
      <c r="W455" s="198"/>
      <c r="X455" s="199"/>
    </row>
    <row r="456" ht="29" hidden="1" customHeight="1" spans="1:24">
      <c r="A456" s="170">
        <f t="shared" si="6"/>
        <v>449</v>
      </c>
      <c r="B456" s="171" t="s">
        <v>1054</v>
      </c>
      <c r="C456" s="172" t="s">
        <v>1055</v>
      </c>
      <c r="D456" s="173" t="s">
        <v>845</v>
      </c>
      <c r="E456" s="174" t="s">
        <v>535</v>
      </c>
      <c r="F456" s="174" t="s">
        <v>1215</v>
      </c>
      <c r="G456" s="173" t="s">
        <v>462</v>
      </c>
      <c r="H456" s="173" t="s">
        <v>391</v>
      </c>
      <c r="I456" s="183" t="s">
        <v>1213</v>
      </c>
      <c r="J456" s="184">
        <v>39155</v>
      </c>
      <c r="K456" s="184">
        <v>39155</v>
      </c>
      <c r="L456" s="185">
        <v>13277.15</v>
      </c>
      <c r="M456" s="186">
        <v>398.31</v>
      </c>
      <c r="N456" s="187"/>
      <c r="O456" s="185"/>
      <c r="P456" s="185"/>
      <c r="Q456" s="185"/>
      <c r="R456" s="194"/>
      <c r="S456" s="195"/>
      <c r="T456" s="152" t="s">
        <v>811</v>
      </c>
      <c r="U456" s="198"/>
      <c r="V456" s="199"/>
      <c r="W456" s="198"/>
      <c r="X456" s="199"/>
    </row>
    <row r="457" ht="29" hidden="1" customHeight="1" spans="1:24">
      <c r="A457" s="170">
        <f t="shared" ref="A457:A508" si="7">A456+1</f>
        <v>450</v>
      </c>
      <c r="B457" s="171" t="s">
        <v>1056</v>
      </c>
      <c r="C457" s="172" t="s">
        <v>1057</v>
      </c>
      <c r="D457" s="173" t="s">
        <v>845</v>
      </c>
      <c r="E457" s="174" t="s">
        <v>535</v>
      </c>
      <c r="F457" s="174" t="s">
        <v>1215</v>
      </c>
      <c r="G457" s="173" t="s">
        <v>462</v>
      </c>
      <c r="H457" s="173" t="s">
        <v>391</v>
      </c>
      <c r="I457" s="183" t="s">
        <v>1213</v>
      </c>
      <c r="J457" s="184">
        <v>39155</v>
      </c>
      <c r="K457" s="184">
        <v>39155</v>
      </c>
      <c r="L457" s="185">
        <v>13283.94</v>
      </c>
      <c r="M457" s="186">
        <v>398.52</v>
      </c>
      <c r="N457" s="187"/>
      <c r="O457" s="185"/>
      <c r="P457" s="185"/>
      <c r="Q457" s="185"/>
      <c r="R457" s="194"/>
      <c r="S457" s="195"/>
      <c r="T457" s="152" t="s">
        <v>811</v>
      </c>
      <c r="U457" s="198"/>
      <c r="V457" s="199"/>
      <c r="W457" s="198"/>
      <c r="X457" s="199"/>
    </row>
    <row r="458" ht="29" hidden="1" customHeight="1" spans="1:24">
      <c r="A458" s="170">
        <f t="shared" si="7"/>
        <v>451</v>
      </c>
      <c r="B458" s="171" t="s">
        <v>1058</v>
      </c>
      <c r="C458" s="172" t="s">
        <v>1059</v>
      </c>
      <c r="D458" s="173" t="s">
        <v>845</v>
      </c>
      <c r="E458" s="174" t="s">
        <v>535</v>
      </c>
      <c r="F458" s="174" t="s">
        <v>1215</v>
      </c>
      <c r="G458" s="173" t="s">
        <v>462</v>
      </c>
      <c r="H458" s="173" t="s">
        <v>391</v>
      </c>
      <c r="I458" s="183" t="s">
        <v>1213</v>
      </c>
      <c r="J458" s="184">
        <v>39217</v>
      </c>
      <c r="K458" s="184">
        <v>39217</v>
      </c>
      <c r="L458" s="185">
        <v>13913.03</v>
      </c>
      <c r="M458" s="186">
        <v>417.39</v>
      </c>
      <c r="N458" s="187"/>
      <c r="O458" s="185"/>
      <c r="P458" s="185"/>
      <c r="Q458" s="185"/>
      <c r="R458" s="194"/>
      <c r="S458" s="195"/>
      <c r="T458" s="152" t="s">
        <v>811</v>
      </c>
      <c r="U458" s="198"/>
      <c r="V458" s="199"/>
      <c r="W458" s="198"/>
      <c r="X458" s="199"/>
    </row>
    <row r="459" ht="29" hidden="1" customHeight="1" spans="1:24">
      <c r="A459" s="170">
        <f t="shared" si="7"/>
        <v>452</v>
      </c>
      <c r="B459" s="171" t="s">
        <v>1060</v>
      </c>
      <c r="C459" s="172" t="s">
        <v>1061</v>
      </c>
      <c r="D459" s="173" t="s">
        <v>845</v>
      </c>
      <c r="E459" s="174" t="s">
        <v>535</v>
      </c>
      <c r="F459" s="174" t="s">
        <v>1215</v>
      </c>
      <c r="G459" s="173" t="s">
        <v>462</v>
      </c>
      <c r="H459" s="173" t="s">
        <v>391</v>
      </c>
      <c r="I459" s="183" t="s">
        <v>1213</v>
      </c>
      <c r="J459" s="184">
        <v>39217</v>
      </c>
      <c r="K459" s="184">
        <v>39217</v>
      </c>
      <c r="L459" s="185">
        <v>13913.03</v>
      </c>
      <c r="M459" s="186">
        <v>417.39</v>
      </c>
      <c r="N459" s="187"/>
      <c r="O459" s="185"/>
      <c r="P459" s="185"/>
      <c r="Q459" s="185"/>
      <c r="R459" s="194"/>
      <c r="S459" s="195"/>
      <c r="T459" s="152" t="s">
        <v>811</v>
      </c>
      <c r="U459" s="198"/>
      <c r="V459" s="199"/>
      <c r="W459" s="198"/>
      <c r="X459" s="199"/>
    </row>
    <row r="460" ht="29" hidden="1" customHeight="1" spans="1:24">
      <c r="A460" s="170">
        <f t="shared" si="7"/>
        <v>453</v>
      </c>
      <c r="B460" s="171" t="s">
        <v>1062</v>
      </c>
      <c r="C460" s="172" t="s">
        <v>1063</v>
      </c>
      <c r="D460" s="173" t="s">
        <v>845</v>
      </c>
      <c r="E460" s="174" t="s">
        <v>535</v>
      </c>
      <c r="F460" s="174" t="s">
        <v>1215</v>
      </c>
      <c r="G460" s="173" t="s">
        <v>462</v>
      </c>
      <c r="H460" s="173" t="s">
        <v>391</v>
      </c>
      <c r="I460" s="183" t="s">
        <v>1213</v>
      </c>
      <c r="J460" s="184">
        <v>39217</v>
      </c>
      <c r="K460" s="184">
        <v>39217</v>
      </c>
      <c r="L460" s="185">
        <v>13913.03</v>
      </c>
      <c r="M460" s="186">
        <v>417.39</v>
      </c>
      <c r="N460" s="187"/>
      <c r="O460" s="185"/>
      <c r="P460" s="185"/>
      <c r="Q460" s="185"/>
      <c r="R460" s="194"/>
      <c r="S460" s="195"/>
      <c r="T460" s="152" t="s">
        <v>811</v>
      </c>
      <c r="U460" s="198"/>
      <c r="V460" s="199"/>
      <c r="W460" s="198"/>
      <c r="X460" s="199"/>
    </row>
    <row r="461" ht="29" hidden="1" customHeight="1" spans="1:24">
      <c r="A461" s="170">
        <f t="shared" si="7"/>
        <v>454</v>
      </c>
      <c r="B461" s="171" t="s">
        <v>1064</v>
      </c>
      <c r="C461" s="172" t="s">
        <v>1065</v>
      </c>
      <c r="D461" s="173" t="s">
        <v>845</v>
      </c>
      <c r="E461" s="174" t="s">
        <v>535</v>
      </c>
      <c r="F461" s="174" t="s">
        <v>1215</v>
      </c>
      <c r="G461" s="173" t="s">
        <v>462</v>
      </c>
      <c r="H461" s="173" t="s">
        <v>391</v>
      </c>
      <c r="I461" s="183" t="s">
        <v>1213</v>
      </c>
      <c r="J461" s="184">
        <v>39217</v>
      </c>
      <c r="K461" s="184">
        <v>39217</v>
      </c>
      <c r="L461" s="185">
        <v>13913.03</v>
      </c>
      <c r="M461" s="186">
        <v>417.39</v>
      </c>
      <c r="N461" s="187"/>
      <c r="O461" s="185"/>
      <c r="P461" s="185"/>
      <c r="Q461" s="185"/>
      <c r="R461" s="194"/>
      <c r="S461" s="195"/>
      <c r="T461" s="152" t="s">
        <v>811</v>
      </c>
      <c r="U461" s="198"/>
      <c r="V461" s="199"/>
      <c r="W461" s="198"/>
      <c r="X461" s="199"/>
    </row>
    <row r="462" ht="29" hidden="1" customHeight="1" spans="1:24">
      <c r="A462" s="170">
        <f t="shared" si="7"/>
        <v>455</v>
      </c>
      <c r="B462" s="171" t="s">
        <v>1066</v>
      </c>
      <c r="C462" s="172" t="s">
        <v>1067</v>
      </c>
      <c r="D462" s="173" t="s">
        <v>845</v>
      </c>
      <c r="E462" s="174" t="s">
        <v>535</v>
      </c>
      <c r="F462" s="174" t="s">
        <v>1215</v>
      </c>
      <c r="G462" s="173" t="s">
        <v>462</v>
      </c>
      <c r="H462" s="173" t="s">
        <v>391</v>
      </c>
      <c r="I462" s="183" t="s">
        <v>1213</v>
      </c>
      <c r="J462" s="184">
        <v>39217</v>
      </c>
      <c r="K462" s="184">
        <v>39217</v>
      </c>
      <c r="L462" s="185">
        <v>13913.03</v>
      </c>
      <c r="M462" s="186">
        <v>417.39</v>
      </c>
      <c r="N462" s="187"/>
      <c r="O462" s="185"/>
      <c r="P462" s="185"/>
      <c r="Q462" s="185"/>
      <c r="R462" s="194"/>
      <c r="S462" s="195"/>
      <c r="T462" s="152" t="s">
        <v>811</v>
      </c>
      <c r="U462" s="198"/>
      <c r="V462" s="199"/>
      <c r="W462" s="198"/>
      <c r="X462" s="199"/>
    </row>
    <row r="463" ht="29" hidden="1" customHeight="1" spans="1:24">
      <c r="A463" s="170">
        <f t="shared" si="7"/>
        <v>456</v>
      </c>
      <c r="B463" s="171" t="s">
        <v>1068</v>
      </c>
      <c r="C463" s="172" t="s">
        <v>1069</v>
      </c>
      <c r="D463" s="173" t="s">
        <v>836</v>
      </c>
      <c r="E463" s="174" t="s">
        <v>535</v>
      </c>
      <c r="F463" s="174" t="s">
        <v>1215</v>
      </c>
      <c r="G463" s="173" t="s">
        <v>462</v>
      </c>
      <c r="H463" s="173" t="s">
        <v>391</v>
      </c>
      <c r="I463" s="183" t="s">
        <v>1213</v>
      </c>
      <c r="J463" s="184">
        <v>39217</v>
      </c>
      <c r="K463" s="184">
        <v>39217</v>
      </c>
      <c r="L463" s="185">
        <v>14172.75</v>
      </c>
      <c r="M463" s="186">
        <v>425.18</v>
      </c>
      <c r="N463" s="187"/>
      <c r="O463" s="185"/>
      <c r="P463" s="185"/>
      <c r="Q463" s="185"/>
      <c r="R463" s="194"/>
      <c r="S463" s="195"/>
      <c r="T463" s="152" t="s">
        <v>811</v>
      </c>
      <c r="U463" s="198"/>
      <c r="V463" s="199"/>
      <c r="W463" s="198"/>
      <c r="X463" s="199"/>
    </row>
    <row r="464" ht="29" hidden="1" customHeight="1" spans="1:24">
      <c r="A464" s="170">
        <f t="shared" si="7"/>
        <v>457</v>
      </c>
      <c r="B464" s="171" t="s">
        <v>1070</v>
      </c>
      <c r="C464" s="172" t="s">
        <v>1071</v>
      </c>
      <c r="D464" s="173" t="s">
        <v>845</v>
      </c>
      <c r="E464" s="174" t="s">
        <v>535</v>
      </c>
      <c r="F464" s="174" t="s">
        <v>1215</v>
      </c>
      <c r="G464" s="173" t="s">
        <v>462</v>
      </c>
      <c r="H464" s="173" t="s">
        <v>391</v>
      </c>
      <c r="I464" s="183" t="s">
        <v>1213</v>
      </c>
      <c r="J464" s="184">
        <v>39217</v>
      </c>
      <c r="K464" s="184">
        <v>39217</v>
      </c>
      <c r="L464" s="185">
        <v>13913.03</v>
      </c>
      <c r="M464" s="186">
        <v>417.39</v>
      </c>
      <c r="N464" s="187"/>
      <c r="O464" s="185"/>
      <c r="P464" s="185"/>
      <c r="Q464" s="185"/>
      <c r="R464" s="194"/>
      <c r="S464" s="195"/>
      <c r="T464" s="152" t="s">
        <v>811</v>
      </c>
      <c r="U464" s="198"/>
      <c r="V464" s="199"/>
      <c r="W464" s="198"/>
      <c r="X464" s="199"/>
    </row>
    <row r="465" ht="29" hidden="1" customHeight="1" spans="1:24">
      <c r="A465" s="170">
        <f t="shared" si="7"/>
        <v>458</v>
      </c>
      <c r="B465" s="171" t="s">
        <v>1072</v>
      </c>
      <c r="C465" s="172" t="s">
        <v>1073</v>
      </c>
      <c r="D465" s="173" t="s">
        <v>845</v>
      </c>
      <c r="E465" s="174" t="s">
        <v>535</v>
      </c>
      <c r="F465" s="174" t="s">
        <v>1215</v>
      </c>
      <c r="G465" s="173" t="s">
        <v>462</v>
      </c>
      <c r="H465" s="173" t="s">
        <v>391</v>
      </c>
      <c r="I465" s="183" t="s">
        <v>1213</v>
      </c>
      <c r="J465" s="184">
        <v>39217</v>
      </c>
      <c r="K465" s="184">
        <v>39217</v>
      </c>
      <c r="L465" s="185">
        <v>13913.03</v>
      </c>
      <c r="M465" s="186">
        <v>417.39</v>
      </c>
      <c r="N465" s="187"/>
      <c r="O465" s="185"/>
      <c r="P465" s="185"/>
      <c r="Q465" s="185"/>
      <c r="R465" s="194"/>
      <c r="S465" s="195"/>
      <c r="T465" s="152" t="s">
        <v>811</v>
      </c>
      <c r="U465" s="198"/>
      <c r="V465" s="199"/>
      <c r="W465" s="198"/>
      <c r="X465" s="199"/>
    </row>
    <row r="466" ht="29" hidden="1" customHeight="1" spans="1:24">
      <c r="A466" s="170">
        <f t="shared" si="7"/>
        <v>459</v>
      </c>
      <c r="B466" s="171" t="s">
        <v>1074</v>
      </c>
      <c r="C466" s="172" t="s">
        <v>1075</v>
      </c>
      <c r="D466" s="173" t="s">
        <v>845</v>
      </c>
      <c r="E466" s="174" t="s">
        <v>535</v>
      </c>
      <c r="F466" s="174" t="s">
        <v>1215</v>
      </c>
      <c r="G466" s="173" t="s">
        <v>462</v>
      </c>
      <c r="H466" s="173" t="s">
        <v>391</v>
      </c>
      <c r="I466" s="183" t="s">
        <v>1213</v>
      </c>
      <c r="J466" s="184">
        <v>39217</v>
      </c>
      <c r="K466" s="184">
        <v>39217</v>
      </c>
      <c r="L466" s="185">
        <v>13913.03</v>
      </c>
      <c r="M466" s="186">
        <v>417.39</v>
      </c>
      <c r="N466" s="187"/>
      <c r="O466" s="185"/>
      <c r="P466" s="185"/>
      <c r="Q466" s="185"/>
      <c r="R466" s="194"/>
      <c r="S466" s="195"/>
      <c r="T466" s="152" t="s">
        <v>811</v>
      </c>
      <c r="U466" s="198"/>
      <c r="V466" s="199"/>
      <c r="W466" s="198"/>
      <c r="X466" s="199"/>
    </row>
    <row r="467" ht="29" hidden="1" customHeight="1" spans="1:24">
      <c r="A467" s="170">
        <f t="shared" si="7"/>
        <v>460</v>
      </c>
      <c r="B467" s="171" t="s">
        <v>1076</v>
      </c>
      <c r="C467" s="172" t="s">
        <v>1077</v>
      </c>
      <c r="D467" s="173" t="s">
        <v>845</v>
      </c>
      <c r="E467" s="174" t="s">
        <v>535</v>
      </c>
      <c r="F467" s="174" t="s">
        <v>1215</v>
      </c>
      <c r="G467" s="173" t="s">
        <v>462</v>
      </c>
      <c r="H467" s="173" t="s">
        <v>391</v>
      </c>
      <c r="I467" s="183" t="s">
        <v>1213</v>
      </c>
      <c r="J467" s="184">
        <v>39217</v>
      </c>
      <c r="K467" s="184">
        <v>39217</v>
      </c>
      <c r="L467" s="185">
        <v>13913.03</v>
      </c>
      <c r="M467" s="186">
        <v>417.39</v>
      </c>
      <c r="N467" s="187"/>
      <c r="O467" s="185"/>
      <c r="P467" s="185"/>
      <c r="Q467" s="185"/>
      <c r="R467" s="194"/>
      <c r="S467" s="195"/>
      <c r="T467" s="152" t="s">
        <v>811</v>
      </c>
      <c r="U467" s="198"/>
      <c r="V467" s="199"/>
      <c r="W467" s="198"/>
      <c r="X467" s="199"/>
    </row>
    <row r="468" ht="29" hidden="1" customHeight="1" spans="1:24">
      <c r="A468" s="170">
        <f t="shared" si="7"/>
        <v>461</v>
      </c>
      <c r="B468" s="171" t="s">
        <v>1078</v>
      </c>
      <c r="C468" s="172" t="s">
        <v>1079</v>
      </c>
      <c r="D468" s="173" t="s">
        <v>863</v>
      </c>
      <c r="E468" s="174" t="s">
        <v>535</v>
      </c>
      <c r="F468" s="174" t="s">
        <v>1215</v>
      </c>
      <c r="G468" s="173" t="s">
        <v>462</v>
      </c>
      <c r="H468" s="173" t="s">
        <v>391</v>
      </c>
      <c r="I468" s="183" t="s">
        <v>1213</v>
      </c>
      <c r="J468" s="184">
        <v>39217</v>
      </c>
      <c r="K468" s="184">
        <v>39217</v>
      </c>
      <c r="L468" s="185">
        <v>13959.14</v>
      </c>
      <c r="M468" s="186">
        <v>418.77</v>
      </c>
      <c r="N468" s="187"/>
      <c r="O468" s="185"/>
      <c r="P468" s="185"/>
      <c r="Q468" s="185"/>
      <c r="R468" s="194"/>
      <c r="S468" s="195"/>
      <c r="T468" s="152" t="s">
        <v>811</v>
      </c>
      <c r="U468" s="198"/>
      <c r="V468" s="199"/>
      <c r="W468" s="198"/>
      <c r="X468" s="199"/>
    </row>
    <row r="469" ht="29" hidden="1" customHeight="1" spans="1:24">
      <c r="A469" s="170">
        <f t="shared" si="7"/>
        <v>462</v>
      </c>
      <c r="B469" s="171" t="s">
        <v>1080</v>
      </c>
      <c r="C469" s="172" t="s">
        <v>1081</v>
      </c>
      <c r="D469" s="173" t="s">
        <v>836</v>
      </c>
      <c r="E469" s="174" t="s">
        <v>535</v>
      </c>
      <c r="F469" s="174" t="s">
        <v>1215</v>
      </c>
      <c r="G469" s="173" t="s">
        <v>462</v>
      </c>
      <c r="H469" s="173" t="s">
        <v>391</v>
      </c>
      <c r="I469" s="183" t="s">
        <v>1213</v>
      </c>
      <c r="J469" s="184">
        <v>39155</v>
      </c>
      <c r="K469" s="184">
        <v>39155</v>
      </c>
      <c r="L469" s="185">
        <v>14055.47</v>
      </c>
      <c r="M469" s="186">
        <v>421.66</v>
      </c>
      <c r="N469" s="187"/>
      <c r="O469" s="185"/>
      <c r="P469" s="185"/>
      <c r="Q469" s="185"/>
      <c r="R469" s="194"/>
      <c r="S469" s="195"/>
      <c r="T469" s="152" t="s">
        <v>811</v>
      </c>
      <c r="U469" s="198"/>
      <c r="V469" s="199"/>
      <c r="W469" s="198"/>
      <c r="X469" s="199"/>
    </row>
    <row r="470" ht="29" hidden="1" customHeight="1" spans="1:24">
      <c r="A470" s="170">
        <f t="shared" si="7"/>
        <v>463</v>
      </c>
      <c r="B470" s="171" t="s">
        <v>1082</v>
      </c>
      <c r="C470" s="172" t="s">
        <v>1083</v>
      </c>
      <c r="D470" s="173" t="s">
        <v>845</v>
      </c>
      <c r="E470" s="174" t="s">
        <v>535</v>
      </c>
      <c r="F470" s="174" t="s">
        <v>1215</v>
      </c>
      <c r="G470" s="173" t="s">
        <v>462</v>
      </c>
      <c r="H470" s="173" t="s">
        <v>391</v>
      </c>
      <c r="I470" s="183" t="s">
        <v>1213</v>
      </c>
      <c r="J470" s="184">
        <v>39217</v>
      </c>
      <c r="K470" s="184">
        <v>39217</v>
      </c>
      <c r="L470" s="185">
        <v>14042.52</v>
      </c>
      <c r="M470" s="186">
        <v>421.28</v>
      </c>
      <c r="N470" s="187"/>
      <c r="O470" s="185"/>
      <c r="P470" s="185"/>
      <c r="Q470" s="185"/>
      <c r="R470" s="194"/>
      <c r="S470" s="195"/>
      <c r="T470" s="152" t="s">
        <v>811</v>
      </c>
      <c r="U470" s="198"/>
      <c r="V470" s="199"/>
      <c r="W470" s="198"/>
      <c r="X470" s="199"/>
    </row>
    <row r="471" ht="29" hidden="1" customHeight="1" spans="1:24">
      <c r="A471" s="170">
        <f t="shared" si="7"/>
        <v>464</v>
      </c>
      <c r="B471" s="171" t="s">
        <v>1084</v>
      </c>
      <c r="C471" s="172" t="s">
        <v>1085</v>
      </c>
      <c r="D471" s="173" t="s">
        <v>936</v>
      </c>
      <c r="E471" s="174" t="s">
        <v>535</v>
      </c>
      <c r="F471" s="174" t="s">
        <v>1215</v>
      </c>
      <c r="G471" s="173" t="s">
        <v>462</v>
      </c>
      <c r="H471" s="173" t="s">
        <v>391</v>
      </c>
      <c r="I471" s="183" t="s">
        <v>1213</v>
      </c>
      <c r="J471" s="184">
        <v>39155</v>
      </c>
      <c r="K471" s="184">
        <v>39155</v>
      </c>
      <c r="L471" s="185">
        <v>11303.82</v>
      </c>
      <c r="M471" s="186">
        <v>339.11</v>
      </c>
      <c r="N471" s="187"/>
      <c r="O471" s="185"/>
      <c r="P471" s="185"/>
      <c r="Q471" s="185"/>
      <c r="R471" s="194"/>
      <c r="S471" s="195"/>
      <c r="T471" s="152" t="s">
        <v>811</v>
      </c>
      <c r="U471" s="198"/>
      <c r="V471" s="199"/>
      <c r="W471" s="198"/>
      <c r="X471" s="199"/>
    </row>
    <row r="472" ht="29" hidden="1" customHeight="1" spans="1:24">
      <c r="A472" s="170">
        <f t="shared" si="7"/>
        <v>465</v>
      </c>
      <c r="B472" s="171" t="s">
        <v>1086</v>
      </c>
      <c r="C472" s="172" t="s">
        <v>1087</v>
      </c>
      <c r="D472" s="173" t="s">
        <v>936</v>
      </c>
      <c r="E472" s="174" t="s">
        <v>535</v>
      </c>
      <c r="F472" s="174" t="s">
        <v>1215</v>
      </c>
      <c r="G472" s="173" t="s">
        <v>462</v>
      </c>
      <c r="H472" s="173" t="s">
        <v>391</v>
      </c>
      <c r="I472" s="183" t="s">
        <v>1213</v>
      </c>
      <c r="J472" s="184">
        <v>39155</v>
      </c>
      <c r="K472" s="184">
        <v>39155</v>
      </c>
      <c r="L472" s="185">
        <v>11303.82</v>
      </c>
      <c r="M472" s="186">
        <v>339.11</v>
      </c>
      <c r="N472" s="187"/>
      <c r="O472" s="185"/>
      <c r="P472" s="185"/>
      <c r="Q472" s="185"/>
      <c r="R472" s="194"/>
      <c r="S472" s="195"/>
      <c r="T472" s="152" t="s">
        <v>811</v>
      </c>
      <c r="U472" s="198"/>
      <c r="V472" s="199"/>
      <c r="W472" s="198"/>
      <c r="X472" s="199"/>
    </row>
    <row r="473" ht="29" hidden="1" customHeight="1" spans="1:24">
      <c r="A473" s="170">
        <f t="shared" si="7"/>
        <v>466</v>
      </c>
      <c r="B473" s="171" t="s">
        <v>1088</v>
      </c>
      <c r="C473" s="172" t="s">
        <v>1089</v>
      </c>
      <c r="D473" s="173" t="s">
        <v>959</v>
      </c>
      <c r="E473" s="174" t="s">
        <v>535</v>
      </c>
      <c r="F473" s="174" t="s">
        <v>1215</v>
      </c>
      <c r="G473" s="173" t="s">
        <v>462</v>
      </c>
      <c r="H473" s="173" t="s">
        <v>391</v>
      </c>
      <c r="I473" s="183" t="s">
        <v>1213</v>
      </c>
      <c r="J473" s="184">
        <v>39155</v>
      </c>
      <c r="K473" s="184">
        <v>39155</v>
      </c>
      <c r="L473" s="185">
        <v>11324.5</v>
      </c>
      <c r="M473" s="186">
        <v>339.74</v>
      </c>
      <c r="N473" s="187"/>
      <c r="O473" s="185"/>
      <c r="P473" s="185"/>
      <c r="Q473" s="185"/>
      <c r="R473" s="194"/>
      <c r="S473" s="195"/>
      <c r="T473" s="152" t="s">
        <v>811</v>
      </c>
      <c r="U473" s="198"/>
      <c r="V473" s="199"/>
      <c r="W473" s="198"/>
      <c r="X473" s="199"/>
    </row>
    <row r="474" ht="29" hidden="1" customHeight="1" spans="1:24">
      <c r="A474" s="170">
        <f t="shared" si="7"/>
        <v>467</v>
      </c>
      <c r="B474" s="171" t="s">
        <v>1090</v>
      </c>
      <c r="C474" s="172" t="s">
        <v>1091</v>
      </c>
      <c r="D474" s="173" t="s">
        <v>992</v>
      </c>
      <c r="E474" s="174" t="s">
        <v>535</v>
      </c>
      <c r="F474" s="174" t="s">
        <v>1215</v>
      </c>
      <c r="G474" s="173" t="s">
        <v>462</v>
      </c>
      <c r="H474" s="173" t="s">
        <v>391</v>
      </c>
      <c r="I474" s="183" t="s">
        <v>1213</v>
      </c>
      <c r="J474" s="184">
        <v>39155</v>
      </c>
      <c r="K474" s="184">
        <v>39155</v>
      </c>
      <c r="L474" s="185">
        <v>13507.98</v>
      </c>
      <c r="M474" s="186">
        <v>405.24</v>
      </c>
      <c r="N474" s="187"/>
      <c r="O474" s="185"/>
      <c r="P474" s="185"/>
      <c r="Q474" s="185"/>
      <c r="R474" s="194"/>
      <c r="S474" s="195"/>
      <c r="T474" s="152" t="s">
        <v>811</v>
      </c>
      <c r="U474" s="198"/>
      <c r="V474" s="199"/>
      <c r="W474" s="198"/>
      <c r="X474" s="199"/>
    </row>
    <row r="475" ht="29" hidden="1" customHeight="1" spans="1:24">
      <c r="A475" s="170">
        <f t="shared" si="7"/>
        <v>468</v>
      </c>
      <c r="B475" s="171" t="s">
        <v>1092</v>
      </c>
      <c r="C475" s="172" t="s">
        <v>1093</v>
      </c>
      <c r="D475" s="173" t="s">
        <v>936</v>
      </c>
      <c r="E475" s="174" t="s">
        <v>535</v>
      </c>
      <c r="F475" s="174" t="s">
        <v>1215</v>
      </c>
      <c r="G475" s="173" t="s">
        <v>462</v>
      </c>
      <c r="H475" s="173" t="s">
        <v>391</v>
      </c>
      <c r="I475" s="183" t="s">
        <v>1213</v>
      </c>
      <c r="J475" s="184">
        <v>39155</v>
      </c>
      <c r="K475" s="184">
        <v>39155</v>
      </c>
      <c r="L475" s="185">
        <v>11177.5</v>
      </c>
      <c r="M475" s="186">
        <v>335.33</v>
      </c>
      <c r="N475" s="187"/>
      <c r="O475" s="185"/>
      <c r="P475" s="185"/>
      <c r="Q475" s="185"/>
      <c r="R475" s="194"/>
      <c r="S475" s="195"/>
      <c r="T475" s="152" t="s">
        <v>811</v>
      </c>
      <c r="U475" s="198"/>
      <c r="V475" s="199"/>
      <c r="W475" s="198"/>
      <c r="X475" s="199"/>
    </row>
    <row r="476" ht="29" hidden="1" customHeight="1" spans="1:24">
      <c r="A476" s="170">
        <f t="shared" si="7"/>
        <v>469</v>
      </c>
      <c r="B476" s="171" t="s">
        <v>1094</v>
      </c>
      <c r="C476" s="172" t="s">
        <v>1095</v>
      </c>
      <c r="D476" s="173" t="s">
        <v>936</v>
      </c>
      <c r="E476" s="174" t="s">
        <v>535</v>
      </c>
      <c r="F476" s="174" t="s">
        <v>1215</v>
      </c>
      <c r="G476" s="173" t="s">
        <v>462</v>
      </c>
      <c r="H476" s="173" t="s">
        <v>391</v>
      </c>
      <c r="I476" s="183" t="s">
        <v>1213</v>
      </c>
      <c r="J476" s="184">
        <v>39155</v>
      </c>
      <c r="K476" s="184">
        <v>39155</v>
      </c>
      <c r="L476" s="185">
        <v>11172</v>
      </c>
      <c r="M476" s="186">
        <v>335.16</v>
      </c>
      <c r="N476" s="187"/>
      <c r="O476" s="185"/>
      <c r="P476" s="185"/>
      <c r="Q476" s="185"/>
      <c r="R476" s="194"/>
      <c r="S476" s="195"/>
      <c r="T476" s="152" t="s">
        <v>811</v>
      </c>
      <c r="U476" s="198"/>
      <c r="V476" s="199"/>
      <c r="W476" s="198"/>
      <c r="X476" s="199"/>
    </row>
    <row r="477" ht="29" hidden="1" customHeight="1" spans="1:24">
      <c r="A477" s="170">
        <f t="shared" si="7"/>
        <v>470</v>
      </c>
      <c r="B477" s="171" t="s">
        <v>1096</v>
      </c>
      <c r="C477" s="172" t="s">
        <v>1097</v>
      </c>
      <c r="D477" s="173" t="s">
        <v>836</v>
      </c>
      <c r="E477" s="174" t="s">
        <v>535</v>
      </c>
      <c r="F477" s="174" t="s">
        <v>1215</v>
      </c>
      <c r="G477" s="173" t="s">
        <v>462</v>
      </c>
      <c r="H477" s="173" t="s">
        <v>391</v>
      </c>
      <c r="I477" s="183" t="s">
        <v>1213</v>
      </c>
      <c r="J477" s="184">
        <v>39156</v>
      </c>
      <c r="K477" s="184">
        <v>39156</v>
      </c>
      <c r="L477" s="185">
        <v>10873.2</v>
      </c>
      <c r="M477" s="186">
        <v>326.2</v>
      </c>
      <c r="N477" s="187"/>
      <c r="O477" s="185"/>
      <c r="P477" s="185"/>
      <c r="Q477" s="185"/>
      <c r="R477" s="194"/>
      <c r="S477" s="195"/>
      <c r="T477" s="152" t="s">
        <v>811</v>
      </c>
      <c r="U477" s="198"/>
      <c r="V477" s="199"/>
      <c r="W477" s="198"/>
      <c r="X477" s="199"/>
    </row>
    <row r="478" ht="29" hidden="1" customHeight="1" spans="1:24">
      <c r="A478" s="170">
        <f t="shared" si="7"/>
        <v>471</v>
      </c>
      <c r="B478" s="171" t="s">
        <v>1098</v>
      </c>
      <c r="C478" s="172" t="s">
        <v>1099</v>
      </c>
      <c r="D478" s="173" t="s">
        <v>836</v>
      </c>
      <c r="E478" s="174" t="s">
        <v>535</v>
      </c>
      <c r="F478" s="174" t="s">
        <v>1215</v>
      </c>
      <c r="G478" s="173" t="s">
        <v>462</v>
      </c>
      <c r="H478" s="173" t="s">
        <v>391</v>
      </c>
      <c r="I478" s="183" t="s">
        <v>1213</v>
      </c>
      <c r="J478" s="184">
        <v>39217</v>
      </c>
      <c r="K478" s="184">
        <v>39217</v>
      </c>
      <c r="L478" s="185">
        <v>14172.75</v>
      </c>
      <c r="M478" s="186">
        <v>425.18</v>
      </c>
      <c r="N478" s="187"/>
      <c r="O478" s="185"/>
      <c r="P478" s="185"/>
      <c r="Q478" s="185"/>
      <c r="R478" s="194"/>
      <c r="S478" s="195"/>
      <c r="T478" s="152" t="s">
        <v>811</v>
      </c>
      <c r="U478" s="198"/>
      <c r="V478" s="199"/>
      <c r="W478" s="198"/>
      <c r="X478" s="199"/>
    </row>
    <row r="479" ht="29" hidden="1" customHeight="1" spans="1:24">
      <c r="A479" s="170">
        <f t="shared" si="7"/>
        <v>472</v>
      </c>
      <c r="B479" s="171" t="s">
        <v>1100</v>
      </c>
      <c r="C479" s="172" t="s">
        <v>1101</v>
      </c>
      <c r="D479" s="173" t="s">
        <v>836</v>
      </c>
      <c r="E479" s="174" t="s">
        <v>535</v>
      </c>
      <c r="F479" s="174" t="s">
        <v>1215</v>
      </c>
      <c r="G479" s="173" t="s">
        <v>462</v>
      </c>
      <c r="H479" s="173" t="s">
        <v>391</v>
      </c>
      <c r="I479" s="183" t="s">
        <v>1213</v>
      </c>
      <c r="J479" s="184">
        <v>39217</v>
      </c>
      <c r="K479" s="184">
        <v>39217</v>
      </c>
      <c r="L479" s="185">
        <v>14172.75</v>
      </c>
      <c r="M479" s="186">
        <v>425.18</v>
      </c>
      <c r="N479" s="187"/>
      <c r="O479" s="185"/>
      <c r="P479" s="185"/>
      <c r="Q479" s="185"/>
      <c r="R479" s="194"/>
      <c r="S479" s="195"/>
      <c r="T479" s="152" t="s">
        <v>811</v>
      </c>
      <c r="U479" s="198"/>
      <c r="V479" s="199"/>
      <c r="W479" s="198"/>
      <c r="X479" s="199"/>
    </row>
    <row r="480" ht="29" hidden="1" customHeight="1" spans="1:24">
      <c r="A480" s="170">
        <f t="shared" si="7"/>
        <v>473</v>
      </c>
      <c r="B480" s="171" t="s">
        <v>1102</v>
      </c>
      <c r="C480" s="172" t="s">
        <v>1103</v>
      </c>
      <c r="D480" s="173" t="s">
        <v>836</v>
      </c>
      <c r="E480" s="174" t="s">
        <v>535</v>
      </c>
      <c r="F480" s="174" t="s">
        <v>1215</v>
      </c>
      <c r="G480" s="173" t="s">
        <v>462</v>
      </c>
      <c r="H480" s="173" t="s">
        <v>391</v>
      </c>
      <c r="I480" s="183" t="s">
        <v>1213</v>
      </c>
      <c r="J480" s="184">
        <v>39217</v>
      </c>
      <c r="K480" s="184">
        <v>39217</v>
      </c>
      <c r="L480" s="185">
        <v>14172.75</v>
      </c>
      <c r="M480" s="186">
        <v>425.18</v>
      </c>
      <c r="N480" s="187"/>
      <c r="O480" s="185"/>
      <c r="P480" s="185"/>
      <c r="Q480" s="185"/>
      <c r="R480" s="194"/>
      <c r="S480" s="195"/>
      <c r="T480" s="152" t="s">
        <v>811</v>
      </c>
      <c r="U480" s="198"/>
      <c r="V480" s="199"/>
      <c r="W480" s="198"/>
      <c r="X480" s="199"/>
    </row>
    <row r="481" ht="29" hidden="1" customHeight="1" spans="1:24">
      <c r="A481" s="170">
        <f t="shared" si="7"/>
        <v>474</v>
      </c>
      <c r="B481" s="171" t="s">
        <v>1104</v>
      </c>
      <c r="C481" s="172" t="s">
        <v>1105</v>
      </c>
      <c r="D481" s="173" t="s">
        <v>836</v>
      </c>
      <c r="E481" s="174" t="s">
        <v>535</v>
      </c>
      <c r="F481" s="174" t="s">
        <v>1215</v>
      </c>
      <c r="G481" s="173" t="s">
        <v>462</v>
      </c>
      <c r="H481" s="173" t="s">
        <v>391</v>
      </c>
      <c r="I481" s="183" t="s">
        <v>1213</v>
      </c>
      <c r="J481" s="184">
        <v>39217</v>
      </c>
      <c r="K481" s="184">
        <v>39217</v>
      </c>
      <c r="L481" s="185">
        <v>14172.75</v>
      </c>
      <c r="M481" s="186">
        <v>425.18</v>
      </c>
      <c r="N481" s="187"/>
      <c r="O481" s="185"/>
      <c r="P481" s="185"/>
      <c r="Q481" s="185"/>
      <c r="R481" s="194"/>
      <c r="S481" s="195"/>
      <c r="T481" s="152" t="s">
        <v>811</v>
      </c>
      <c r="U481" s="198"/>
      <c r="V481" s="199"/>
      <c r="W481" s="198"/>
      <c r="X481" s="199"/>
    </row>
    <row r="482" ht="29" hidden="1" customHeight="1" spans="1:24">
      <c r="A482" s="170">
        <f t="shared" si="7"/>
        <v>475</v>
      </c>
      <c r="B482" s="171" t="s">
        <v>1106</v>
      </c>
      <c r="C482" s="172" t="s">
        <v>1107</v>
      </c>
      <c r="D482" s="173" t="s">
        <v>836</v>
      </c>
      <c r="E482" s="174" t="s">
        <v>535</v>
      </c>
      <c r="F482" s="174" t="s">
        <v>1215</v>
      </c>
      <c r="G482" s="173" t="s">
        <v>462</v>
      </c>
      <c r="H482" s="173" t="s">
        <v>391</v>
      </c>
      <c r="I482" s="183" t="s">
        <v>1213</v>
      </c>
      <c r="J482" s="184">
        <v>39217</v>
      </c>
      <c r="K482" s="184">
        <v>39217</v>
      </c>
      <c r="L482" s="185">
        <v>14172.75</v>
      </c>
      <c r="M482" s="186">
        <v>425.18</v>
      </c>
      <c r="N482" s="187"/>
      <c r="O482" s="185"/>
      <c r="P482" s="185"/>
      <c r="Q482" s="185"/>
      <c r="R482" s="194"/>
      <c r="S482" s="195"/>
      <c r="T482" s="152" t="s">
        <v>811</v>
      </c>
      <c r="U482" s="198"/>
      <c r="V482" s="199"/>
      <c r="W482" s="198"/>
      <c r="X482" s="199"/>
    </row>
    <row r="483" ht="29" hidden="1" customHeight="1" spans="1:24">
      <c r="A483" s="170">
        <f t="shared" si="7"/>
        <v>476</v>
      </c>
      <c r="B483" s="171" t="s">
        <v>1108</v>
      </c>
      <c r="C483" s="172" t="s">
        <v>1109</v>
      </c>
      <c r="D483" s="173" t="s">
        <v>875</v>
      </c>
      <c r="E483" s="174" t="s">
        <v>535</v>
      </c>
      <c r="F483" s="174" t="s">
        <v>1215</v>
      </c>
      <c r="G483" s="173" t="s">
        <v>462</v>
      </c>
      <c r="H483" s="173" t="s">
        <v>391</v>
      </c>
      <c r="I483" s="183" t="s">
        <v>1213</v>
      </c>
      <c r="J483" s="184">
        <v>39217</v>
      </c>
      <c r="K483" s="184">
        <v>39217</v>
      </c>
      <c r="L483" s="185">
        <v>13912.98</v>
      </c>
      <c r="M483" s="186">
        <v>417.39</v>
      </c>
      <c r="N483" s="187"/>
      <c r="O483" s="185"/>
      <c r="P483" s="185"/>
      <c r="Q483" s="185"/>
      <c r="R483" s="194"/>
      <c r="S483" s="195"/>
      <c r="T483" s="152" t="s">
        <v>811</v>
      </c>
      <c r="U483" s="198"/>
      <c r="V483" s="199"/>
      <c r="W483" s="198"/>
      <c r="X483" s="199"/>
    </row>
    <row r="484" ht="29" hidden="1" customHeight="1" spans="1:24">
      <c r="A484" s="170">
        <f t="shared" si="7"/>
        <v>477</v>
      </c>
      <c r="B484" s="171" t="s">
        <v>1110</v>
      </c>
      <c r="C484" s="172" t="s">
        <v>1111</v>
      </c>
      <c r="D484" s="173" t="s">
        <v>866</v>
      </c>
      <c r="E484" s="174" t="s">
        <v>535</v>
      </c>
      <c r="F484" s="174" t="s">
        <v>1215</v>
      </c>
      <c r="G484" s="173" t="s">
        <v>462</v>
      </c>
      <c r="H484" s="173" t="s">
        <v>391</v>
      </c>
      <c r="I484" s="183" t="s">
        <v>1213</v>
      </c>
      <c r="J484" s="184">
        <v>39217</v>
      </c>
      <c r="K484" s="184">
        <v>39217</v>
      </c>
      <c r="L484" s="185">
        <v>14977.48</v>
      </c>
      <c r="M484" s="186">
        <v>449.32</v>
      </c>
      <c r="N484" s="187"/>
      <c r="O484" s="185"/>
      <c r="P484" s="185"/>
      <c r="Q484" s="185"/>
      <c r="R484" s="194"/>
      <c r="S484" s="195"/>
      <c r="T484" s="152" t="s">
        <v>811</v>
      </c>
      <c r="U484" s="198"/>
      <c r="V484" s="199"/>
      <c r="W484" s="198"/>
      <c r="X484" s="199"/>
    </row>
    <row r="485" ht="29" hidden="1" customHeight="1" spans="1:24">
      <c r="A485" s="170">
        <f t="shared" si="7"/>
        <v>478</v>
      </c>
      <c r="B485" s="171" t="s">
        <v>1112</v>
      </c>
      <c r="C485" s="172" t="s">
        <v>1113</v>
      </c>
      <c r="D485" s="173" t="s">
        <v>936</v>
      </c>
      <c r="E485" s="174" t="s">
        <v>535</v>
      </c>
      <c r="F485" s="174" t="s">
        <v>1215</v>
      </c>
      <c r="G485" s="173" t="s">
        <v>462</v>
      </c>
      <c r="H485" s="173" t="s">
        <v>391</v>
      </c>
      <c r="I485" s="183" t="s">
        <v>1213</v>
      </c>
      <c r="J485" s="184">
        <v>39217</v>
      </c>
      <c r="K485" s="184">
        <v>39217</v>
      </c>
      <c r="L485" s="185">
        <v>13418</v>
      </c>
      <c r="M485" s="186">
        <v>402.54</v>
      </c>
      <c r="N485" s="187"/>
      <c r="O485" s="185"/>
      <c r="P485" s="185"/>
      <c r="Q485" s="185"/>
      <c r="R485" s="194"/>
      <c r="S485" s="195"/>
      <c r="T485" s="152" t="s">
        <v>811</v>
      </c>
      <c r="U485" s="198"/>
      <c r="V485" s="199"/>
      <c r="W485" s="198"/>
      <c r="X485" s="199"/>
    </row>
    <row r="486" ht="29" hidden="1" customHeight="1" spans="1:24">
      <c r="A486" s="170">
        <f t="shared" si="7"/>
        <v>479</v>
      </c>
      <c r="B486" s="171" t="s">
        <v>1114</v>
      </c>
      <c r="C486" s="172" t="s">
        <v>1115</v>
      </c>
      <c r="D486" s="173" t="s">
        <v>836</v>
      </c>
      <c r="E486" s="174" t="s">
        <v>535</v>
      </c>
      <c r="F486" s="174" t="s">
        <v>1215</v>
      </c>
      <c r="G486" s="173" t="s">
        <v>462</v>
      </c>
      <c r="H486" s="173" t="s">
        <v>391</v>
      </c>
      <c r="I486" s="183" t="s">
        <v>1213</v>
      </c>
      <c r="J486" s="184">
        <v>39155</v>
      </c>
      <c r="K486" s="184">
        <v>39155</v>
      </c>
      <c r="L486" s="185">
        <v>10401</v>
      </c>
      <c r="M486" s="186">
        <v>312.03</v>
      </c>
      <c r="N486" s="187"/>
      <c r="O486" s="185"/>
      <c r="P486" s="185"/>
      <c r="Q486" s="185"/>
      <c r="R486" s="194"/>
      <c r="S486" s="195"/>
      <c r="T486" s="152" t="s">
        <v>811</v>
      </c>
      <c r="U486" s="198"/>
      <c r="V486" s="199"/>
      <c r="W486" s="198"/>
      <c r="X486" s="199"/>
    </row>
    <row r="487" ht="29" hidden="1" customHeight="1" spans="1:24">
      <c r="A487" s="170">
        <f t="shared" si="7"/>
        <v>480</v>
      </c>
      <c r="B487" s="171" t="s">
        <v>1116</v>
      </c>
      <c r="C487" s="172" t="s">
        <v>1117</v>
      </c>
      <c r="D487" s="173" t="s">
        <v>836</v>
      </c>
      <c r="E487" s="174" t="s">
        <v>535</v>
      </c>
      <c r="F487" s="174" t="s">
        <v>1215</v>
      </c>
      <c r="G487" s="173" t="s">
        <v>462</v>
      </c>
      <c r="H487" s="173" t="s">
        <v>391</v>
      </c>
      <c r="I487" s="183" t="s">
        <v>1213</v>
      </c>
      <c r="J487" s="184">
        <v>39155</v>
      </c>
      <c r="K487" s="184">
        <v>39155</v>
      </c>
      <c r="L487" s="185">
        <v>10400.99</v>
      </c>
      <c r="M487" s="186">
        <v>312.03</v>
      </c>
      <c r="N487" s="187"/>
      <c r="O487" s="185"/>
      <c r="P487" s="185"/>
      <c r="Q487" s="185"/>
      <c r="R487" s="194"/>
      <c r="S487" s="195"/>
      <c r="T487" s="152" t="s">
        <v>811</v>
      </c>
      <c r="U487" s="198"/>
      <c r="V487" s="199"/>
      <c r="W487" s="198"/>
      <c r="X487" s="199"/>
    </row>
    <row r="488" ht="29" hidden="1" customHeight="1" spans="1:24">
      <c r="A488" s="170">
        <f t="shared" si="7"/>
        <v>481</v>
      </c>
      <c r="B488" s="171" t="s">
        <v>1118</v>
      </c>
      <c r="C488" s="172" t="s">
        <v>1119</v>
      </c>
      <c r="D488" s="173" t="s">
        <v>959</v>
      </c>
      <c r="E488" s="174" t="s">
        <v>535</v>
      </c>
      <c r="F488" s="174" t="s">
        <v>1215</v>
      </c>
      <c r="G488" s="173" t="s">
        <v>462</v>
      </c>
      <c r="H488" s="173" t="s">
        <v>391</v>
      </c>
      <c r="I488" s="183" t="s">
        <v>1213</v>
      </c>
      <c r="J488" s="184">
        <v>39155</v>
      </c>
      <c r="K488" s="184">
        <v>39155</v>
      </c>
      <c r="L488" s="185">
        <v>11324.5</v>
      </c>
      <c r="M488" s="186">
        <v>339.74</v>
      </c>
      <c r="N488" s="187"/>
      <c r="O488" s="185"/>
      <c r="P488" s="185"/>
      <c r="Q488" s="185"/>
      <c r="R488" s="194"/>
      <c r="S488" s="195"/>
      <c r="T488" s="152" t="s">
        <v>811</v>
      </c>
      <c r="U488" s="198"/>
      <c r="V488" s="199"/>
      <c r="W488" s="198"/>
      <c r="X488" s="199"/>
    </row>
    <row r="489" ht="29" hidden="1" customHeight="1" spans="1:24">
      <c r="A489" s="170">
        <f t="shared" si="7"/>
        <v>482</v>
      </c>
      <c r="B489" s="171" t="s">
        <v>1120</v>
      </c>
      <c r="C489" s="172" t="s">
        <v>1121</v>
      </c>
      <c r="D489" s="173" t="s">
        <v>936</v>
      </c>
      <c r="E489" s="174" t="s">
        <v>535</v>
      </c>
      <c r="F489" s="174" t="s">
        <v>1215</v>
      </c>
      <c r="G489" s="173" t="s">
        <v>462</v>
      </c>
      <c r="H489" s="173" t="s">
        <v>391</v>
      </c>
      <c r="I489" s="183" t="s">
        <v>1213</v>
      </c>
      <c r="J489" s="184">
        <v>39155</v>
      </c>
      <c r="K489" s="184">
        <v>39155</v>
      </c>
      <c r="L489" s="185">
        <v>11172</v>
      </c>
      <c r="M489" s="186">
        <v>335.16</v>
      </c>
      <c r="N489" s="187"/>
      <c r="O489" s="185"/>
      <c r="P489" s="185"/>
      <c r="Q489" s="185"/>
      <c r="R489" s="194"/>
      <c r="S489" s="195"/>
      <c r="T489" s="152" t="s">
        <v>811</v>
      </c>
      <c r="U489" s="198"/>
      <c r="V489" s="199"/>
      <c r="W489" s="198"/>
      <c r="X489" s="199"/>
    </row>
    <row r="490" ht="29" hidden="1" customHeight="1" spans="1:24">
      <c r="A490" s="170">
        <f t="shared" si="7"/>
        <v>483</v>
      </c>
      <c r="B490" s="171" t="s">
        <v>1122</v>
      </c>
      <c r="C490" s="172" t="s">
        <v>1123</v>
      </c>
      <c r="D490" s="173" t="s">
        <v>936</v>
      </c>
      <c r="E490" s="174" t="s">
        <v>535</v>
      </c>
      <c r="F490" s="174" t="s">
        <v>1215</v>
      </c>
      <c r="G490" s="173" t="s">
        <v>462</v>
      </c>
      <c r="H490" s="173" t="s">
        <v>391</v>
      </c>
      <c r="I490" s="183" t="s">
        <v>1213</v>
      </c>
      <c r="J490" s="184">
        <v>39217</v>
      </c>
      <c r="K490" s="184">
        <v>39217</v>
      </c>
      <c r="L490" s="185">
        <v>13433</v>
      </c>
      <c r="M490" s="186">
        <v>402.99</v>
      </c>
      <c r="N490" s="187"/>
      <c r="O490" s="185"/>
      <c r="P490" s="185"/>
      <c r="Q490" s="185"/>
      <c r="R490" s="194"/>
      <c r="S490" s="195"/>
      <c r="T490" s="152" t="s">
        <v>811</v>
      </c>
      <c r="U490" s="198"/>
      <c r="V490" s="199"/>
      <c r="W490" s="198"/>
      <c r="X490" s="199"/>
    </row>
    <row r="491" ht="29" hidden="1" customHeight="1" spans="1:24">
      <c r="A491" s="170">
        <f t="shared" si="7"/>
        <v>484</v>
      </c>
      <c r="B491" s="171" t="s">
        <v>1124</v>
      </c>
      <c r="C491" s="172" t="s">
        <v>1125</v>
      </c>
      <c r="D491" s="173" t="s">
        <v>936</v>
      </c>
      <c r="E491" s="174" t="s">
        <v>535</v>
      </c>
      <c r="F491" s="174" t="s">
        <v>1215</v>
      </c>
      <c r="G491" s="173" t="s">
        <v>462</v>
      </c>
      <c r="H491" s="173" t="s">
        <v>391</v>
      </c>
      <c r="I491" s="183" t="s">
        <v>1213</v>
      </c>
      <c r="J491" s="184">
        <v>39217</v>
      </c>
      <c r="K491" s="184">
        <v>39217</v>
      </c>
      <c r="L491" s="185">
        <v>13170.26</v>
      </c>
      <c r="M491" s="186">
        <v>395.11</v>
      </c>
      <c r="N491" s="187"/>
      <c r="O491" s="185"/>
      <c r="P491" s="185"/>
      <c r="Q491" s="185"/>
      <c r="R491" s="194"/>
      <c r="S491" s="195"/>
      <c r="T491" s="152" t="s">
        <v>811</v>
      </c>
      <c r="U491" s="198"/>
      <c r="V491" s="199"/>
      <c r="W491" s="198"/>
      <c r="X491" s="199"/>
    </row>
    <row r="492" ht="29" hidden="1" customHeight="1" spans="1:24">
      <c r="A492" s="170">
        <f t="shared" si="7"/>
        <v>485</v>
      </c>
      <c r="B492" s="171" t="s">
        <v>1126</v>
      </c>
      <c r="C492" s="172" t="s">
        <v>1127</v>
      </c>
      <c r="D492" s="173" t="s">
        <v>1128</v>
      </c>
      <c r="E492" s="173" t="s">
        <v>1129</v>
      </c>
      <c r="F492" s="173" t="s">
        <v>1149</v>
      </c>
      <c r="G492" s="173" t="s">
        <v>1132</v>
      </c>
      <c r="H492" s="173" t="s">
        <v>1133</v>
      </c>
      <c r="I492" s="183" t="s">
        <v>1213</v>
      </c>
      <c r="J492" s="184">
        <v>41193</v>
      </c>
      <c r="K492" s="184">
        <v>41193</v>
      </c>
      <c r="L492" s="185">
        <v>188673.06</v>
      </c>
      <c r="M492" s="186">
        <v>5660.19</v>
      </c>
      <c r="N492" s="187"/>
      <c r="O492" s="185"/>
      <c r="P492" s="185"/>
      <c r="Q492" s="185"/>
      <c r="R492" s="194"/>
      <c r="S492" s="195"/>
      <c r="T492" s="152" t="s">
        <v>1134</v>
      </c>
      <c r="U492" s="198"/>
      <c r="V492" s="199"/>
      <c r="W492" s="198"/>
      <c r="X492" s="199"/>
    </row>
    <row r="493" ht="29" hidden="1" customHeight="1" spans="1:24">
      <c r="A493" s="170">
        <f t="shared" si="7"/>
        <v>486</v>
      </c>
      <c r="B493" s="171" t="s">
        <v>1135</v>
      </c>
      <c r="C493" s="172" t="s">
        <v>1136</v>
      </c>
      <c r="D493" s="173" t="s">
        <v>1137</v>
      </c>
      <c r="E493" s="173" t="s">
        <v>1138</v>
      </c>
      <c r="F493" s="173" t="s">
        <v>1149</v>
      </c>
      <c r="G493" s="173" t="s">
        <v>1224</v>
      </c>
      <c r="H493" s="173" t="s">
        <v>539</v>
      </c>
      <c r="I493" s="183" t="s">
        <v>1213</v>
      </c>
      <c r="J493" s="184">
        <v>40849</v>
      </c>
      <c r="K493" s="184">
        <v>40849</v>
      </c>
      <c r="L493" s="185">
        <v>166010.23</v>
      </c>
      <c r="M493" s="186">
        <v>4980.31</v>
      </c>
      <c r="N493" s="187"/>
      <c r="O493" s="185"/>
      <c r="P493" s="185"/>
      <c r="Q493" s="185"/>
      <c r="R493" s="194"/>
      <c r="S493" s="195"/>
      <c r="T493" s="152" t="s">
        <v>1134</v>
      </c>
      <c r="U493" s="198"/>
      <c r="V493" s="199"/>
      <c r="W493" s="198"/>
      <c r="X493" s="199"/>
    </row>
    <row r="494" ht="29" hidden="1" customHeight="1" spans="1:24">
      <c r="A494" s="170">
        <f t="shared" si="7"/>
        <v>487</v>
      </c>
      <c r="B494" s="171" t="s">
        <v>1143</v>
      </c>
      <c r="C494" s="172" t="s">
        <v>1136</v>
      </c>
      <c r="D494" s="173" t="s">
        <v>1137</v>
      </c>
      <c r="E494" s="173" t="s">
        <v>1138</v>
      </c>
      <c r="F494" s="173" t="s">
        <v>1149</v>
      </c>
      <c r="G494" s="173" t="s">
        <v>1224</v>
      </c>
      <c r="H494" s="173" t="s">
        <v>539</v>
      </c>
      <c r="I494" s="183" t="s">
        <v>1213</v>
      </c>
      <c r="J494" s="184">
        <v>40849</v>
      </c>
      <c r="K494" s="184">
        <v>40849</v>
      </c>
      <c r="L494" s="185">
        <v>166010.23</v>
      </c>
      <c r="M494" s="186">
        <v>4980.31</v>
      </c>
      <c r="N494" s="187"/>
      <c r="O494" s="185"/>
      <c r="P494" s="185"/>
      <c r="Q494" s="185"/>
      <c r="R494" s="194"/>
      <c r="S494" s="195"/>
      <c r="T494" s="152" t="s">
        <v>1134</v>
      </c>
      <c r="U494" s="198"/>
      <c r="V494" s="199"/>
      <c r="W494" s="198"/>
      <c r="X494" s="199"/>
    </row>
    <row r="495" ht="29" hidden="1" customHeight="1" spans="1:24">
      <c r="A495" s="170">
        <f t="shared" si="7"/>
        <v>488</v>
      </c>
      <c r="B495" s="171" t="s">
        <v>1144</v>
      </c>
      <c r="C495" s="172" t="s">
        <v>1145</v>
      </c>
      <c r="D495" s="173" t="s">
        <v>1146</v>
      </c>
      <c r="E495" s="173" t="s">
        <v>1138</v>
      </c>
      <c r="F495" s="173" t="s">
        <v>1149</v>
      </c>
      <c r="G495" s="173" t="s">
        <v>1224</v>
      </c>
      <c r="H495" s="173" t="s">
        <v>539</v>
      </c>
      <c r="I495" s="183" t="s">
        <v>1213</v>
      </c>
      <c r="J495" s="184">
        <v>40849</v>
      </c>
      <c r="K495" s="184">
        <v>40849</v>
      </c>
      <c r="L495" s="185">
        <v>655379.76</v>
      </c>
      <c r="M495" s="186">
        <v>19661.39</v>
      </c>
      <c r="N495" s="187"/>
      <c r="O495" s="185"/>
      <c r="P495" s="185"/>
      <c r="Q495" s="185"/>
      <c r="R495" s="194"/>
      <c r="S495" s="195"/>
      <c r="T495" s="152" t="s">
        <v>1134</v>
      </c>
      <c r="U495" s="198"/>
      <c r="V495" s="199"/>
      <c r="W495" s="198"/>
      <c r="X495" s="199"/>
    </row>
    <row r="496" ht="29" hidden="1" customHeight="1" spans="1:24">
      <c r="A496" s="170">
        <f t="shared" si="7"/>
        <v>489</v>
      </c>
      <c r="B496" s="171" t="s">
        <v>1147</v>
      </c>
      <c r="C496" s="171" t="s">
        <v>1148</v>
      </c>
      <c r="D496" s="173" t="s">
        <v>1149</v>
      </c>
      <c r="E496" s="173" t="s">
        <v>1150</v>
      </c>
      <c r="F496" s="173" t="s">
        <v>1149</v>
      </c>
      <c r="G496" s="173" t="s">
        <v>1153</v>
      </c>
      <c r="H496" s="173" t="s">
        <v>1154</v>
      </c>
      <c r="I496" s="183" t="s">
        <v>1213</v>
      </c>
      <c r="J496" s="184">
        <v>36096</v>
      </c>
      <c r="K496" s="184">
        <v>36096</v>
      </c>
      <c r="L496" s="185">
        <v>57620</v>
      </c>
      <c r="M496" s="186">
        <v>1728.6</v>
      </c>
      <c r="N496" s="187"/>
      <c r="O496" s="185"/>
      <c r="P496" s="185"/>
      <c r="Q496" s="185"/>
      <c r="R496" s="194"/>
      <c r="S496" s="195"/>
      <c r="T496" s="152" t="s">
        <v>1134</v>
      </c>
      <c r="U496" s="198"/>
      <c r="V496" s="199"/>
      <c r="W496" s="198"/>
      <c r="X496" s="199"/>
    </row>
    <row r="497" ht="29" hidden="1" customHeight="1" spans="1:24">
      <c r="A497" s="170">
        <f t="shared" si="7"/>
        <v>490</v>
      </c>
      <c r="B497" s="171" t="s">
        <v>1155</v>
      </c>
      <c r="C497" s="171" t="s">
        <v>1156</v>
      </c>
      <c r="D497" s="173" t="s">
        <v>1157</v>
      </c>
      <c r="E497" s="173" t="s">
        <v>1150</v>
      </c>
      <c r="F497" s="173" t="s">
        <v>1149</v>
      </c>
      <c r="G497" s="173" t="s">
        <v>1158</v>
      </c>
      <c r="H497" s="173" t="s">
        <v>1154</v>
      </c>
      <c r="I497" s="183" t="s">
        <v>1213</v>
      </c>
      <c r="J497" s="184">
        <v>36066</v>
      </c>
      <c r="K497" s="184">
        <v>36066</v>
      </c>
      <c r="L497" s="185">
        <v>10800</v>
      </c>
      <c r="M497" s="186">
        <v>324</v>
      </c>
      <c r="N497" s="187"/>
      <c r="O497" s="185"/>
      <c r="P497" s="185"/>
      <c r="Q497" s="185"/>
      <c r="R497" s="194"/>
      <c r="S497" s="195"/>
      <c r="T497" s="152" t="s">
        <v>1134</v>
      </c>
      <c r="U497" s="198"/>
      <c r="V497" s="199"/>
      <c r="W497" s="198"/>
      <c r="X497" s="199"/>
    </row>
    <row r="498" ht="29" hidden="1" customHeight="1" spans="1:24">
      <c r="A498" s="170">
        <f t="shared" si="7"/>
        <v>491</v>
      </c>
      <c r="B498" s="171" t="s">
        <v>1160</v>
      </c>
      <c r="C498" s="171" t="s">
        <v>1161</v>
      </c>
      <c r="D498" s="173" t="s">
        <v>1162</v>
      </c>
      <c r="E498" s="173" t="s">
        <v>1150</v>
      </c>
      <c r="F498" s="173" t="s">
        <v>1149</v>
      </c>
      <c r="G498" s="173" t="s">
        <v>1163</v>
      </c>
      <c r="H498" s="173" t="s">
        <v>1154</v>
      </c>
      <c r="I498" s="183" t="s">
        <v>1213</v>
      </c>
      <c r="J498" s="184">
        <v>36066</v>
      </c>
      <c r="K498" s="184">
        <v>36066</v>
      </c>
      <c r="L498" s="185">
        <v>19200</v>
      </c>
      <c r="M498" s="186">
        <v>576</v>
      </c>
      <c r="N498" s="187"/>
      <c r="O498" s="185"/>
      <c r="P498" s="185"/>
      <c r="Q498" s="185"/>
      <c r="R498" s="194"/>
      <c r="S498" s="195"/>
      <c r="T498" s="152" t="s">
        <v>1134</v>
      </c>
      <c r="U498" s="198"/>
      <c r="V498" s="199"/>
      <c r="W498" s="198"/>
      <c r="X498" s="199"/>
    </row>
    <row r="499" ht="29" hidden="1" customHeight="1" spans="1:24">
      <c r="A499" s="170">
        <f t="shared" si="7"/>
        <v>492</v>
      </c>
      <c r="B499" s="525" t="s">
        <v>1164</v>
      </c>
      <c r="C499" s="171" t="s">
        <v>1165</v>
      </c>
      <c r="D499" s="173" t="s">
        <v>1166</v>
      </c>
      <c r="E499" s="173" t="s">
        <v>1167</v>
      </c>
      <c r="F499" s="173" t="s">
        <v>1225</v>
      </c>
      <c r="G499" s="173"/>
      <c r="H499" s="174" t="s">
        <v>1133</v>
      </c>
      <c r="I499" s="183" t="s">
        <v>1213</v>
      </c>
      <c r="J499" s="184"/>
      <c r="K499" s="184"/>
      <c r="L499" s="200" t="str">
        <f>VLOOKUP(B499,[1]Sheet1!$A:$L,8,0)</f>
        <v>3000000.0</v>
      </c>
      <c r="M499" s="200" t="str">
        <f>VLOOKUP(B499,[1]Sheet1!$A:$L,9,0)</f>
        <v>90000.0</v>
      </c>
      <c r="N499" s="187"/>
      <c r="O499" s="185"/>
      <c r="P499" s="185"/>
      <c r="Q499" s="185"/>
      <c r="R499" s="194"/>
      <c r="S499" s="195"/>
      <c r="U499" s="198"/>
      <c r="V499" s="199"/>
      <c r="W499" s="198"/>
      <c r="X499" s="199"/>
    </row>
    <row r="500" ht="29" hidden="1" customHeight="1" spans="1:24">
      <c r="A500" s="170">
        <f t="shared" si="7"/>
        <v>493</v>
      </c>
      <c r="B500" s="525" t="s">
        <v>1170</v>
      </c>
      <c r="C500" s="171" t="s">
        <v>1171</v>
      </c>
      <c r="D500" s="173" t="s">
        <v>1166</v>
      </c>
      <c r="E500" s="173" t="s">
        <v>1167</v>
      </c>
      <c r="F500" s="173" t="s">
        <v>1225</v>
      </c>
      <c r="G500" s="173"/>
      <c r="H500" s="174" t="s">
        <v>1133</v>
      </c>
      <c r="I500" s="183" t="s">
        <v>1213</v>
      </c>
      <c r="J500" s="184"/>
      <c r="K500" s="184"/>
      <c r="L500" s="200" t="str">
        <f>VLOOKUP(B500,[1]Sheet1!$A:$L,8,0)</f>
        <v>2499999.99</v>
      </c>
      <c r="M500" s="200" t="str">
        <f>VLOOKUP(B500,[1]Sheet1!$A:$L,9,0)</f>
        <v>75000.0</v>
      </c>
      <c r="N500" s="187"/>
      <c r="O500" s="185"/>
      <c r="P500" s="185"/>
      <c r="Q500" s="185"/>
      <c r="R500" s="194"/>
      <c r="S500" s="195"/>
      <c r="U500" s="198"/>
      <c r="V500" s="199"/>
      <c r="W500" s="198"/>
      <c r="X500" s="199"/>
    </row>
    <row r="501" ht="29" hidden="1" customHeight="1" spans="1:24">
      <c r="A501" s="170">
        <f t="shared" si="7"/>
        <v>494</v>
      </c>
      <c r="B501" s="525" t="s">
        <v>1172</v>
      </c>
      <c r="C501" s="171" t="s">
        <v>1173</v>
      </c>
      <c r="D501" s="173" t="s">
        <v>1166</v>
      </c>
      <c r="E501" s="173" t="s">
        <v>1167</v>
      </c>
      <c r="F501" s="173" t="s">
        <v>1225</v>
      </c>
      <c r="G501" s="173"/>
      <c r="H501" s="174" t="s">
        <v>1133</v>
      </c>
      <c r="I501" s="183" t="s">
        <v>1213</v>
      </c>
      <c r="J501" s="184"/>
      <c r="K501" s="184"/>
      <c r="L501" s="200" t="str">
        <f>VLOOKUP(B501,[1]Sheet1!$A:$L,8,0)</f>
        <v>3000000.0</v>
      </c>
      <c r="M501" s="200" t="str">
        <f>VLOOKUP(B501,[1]Sheet1!$A:$L,9,0)</f>
        <v>90000.0</v>
      </c>
      <c r="N501" s="187"/>
      <c r="O501" s="185"/>
      <c r="P501" s="185"/>
      <c r="Q501" s="185"/>
      <c r="R501" s="194"/>
      <c r="S501" s="195"/>
      <c r="U501" s="198"/>
      <c r="V501" s="199"/>
      <c r="W501" s="198"/>
      <c r="X501" s="199"/>
    </row>
    <row r="502" ht="29" hidden="1" customHeight="1" spans="1:24">
      <c r="A502" s="170">
        <f t="shared" si="7"/>
        <v>495</v>
      </c>
      <c r="B502" s="525" t="s">
        <v>1174</v>
      </c>
      <c r="C502" s="171" t="s">
        <v>1175</v>
      </c>
      <c r="D502" s="173" t="s">
        <v>1176</v>
      </c>
      <c r="E502" s="173" t="s">
        <v>1177</v>
      </c>
      <c r="F502" s="173" t="s">
        <v>1226</v>
      </c>
      <c r="G502" s="173"/>
      <c r="H502" s="174" t="s">
        <v>1133</v>
      </c>
      <c r="I502" s="183" t="s">
        <v>1213</v>
      </c>
      <c r="J502" s="184"/>
      <c r="K502" s="184"/>
      <c r="L502" s="200" t="str">
        <f>VLOOKUP(B502,[1]Sheet1!$A:$L,8,0)</f>
        <v>314000.0</v>
      </c>
      <c r="M502" s="200" t="str">
        <f>VLOOKUP(B502,[1]Sheet1!$A:$L,9,0)</f>
        <v>9420.0</v>
      </c>
      <c r="N502" s="187"/>
      <c r="O502" s="185"/>
      <c r="P502" s="185"/>
      <c r="Q502" s="185"/>
      <c r="R502" s="194"/>
      <c r="S502" s="195"/>
      <c r="U502" s="198"/>
      <c r="V502" s="199"/>
      <c r="W502" s="198"/>
      <c r="X502" s="199"/>
    </row>
    <row r="503" ht="29" hidden="1" customHeight="1" spans="1:24">
      <c r="A503" s="170">
        <f t="shared" si="7"/>
        <v>496</v>
      </c>
      <c r="B503" s="525" t="s">
        <v>1180</v>
      </c>
      <c r="C503" s="171" t="s">
        <v>1181</v>
      </c>
      <c r="D503" s="173" t="s">
        <v>1176</v>
      </c>
      <c r="E503" s="173" t="s">
        <v>1182</v>
      </c>
      <c r="F503" s="173" t="s">
        <v>1226</v>
      </c>
      <c r="G503" s="173"/>
      <c r="H503" s="174" t="s">
        <v>1133</v>
      </c>
      <c r="I503" s="183" t="s">
        <v>1213</v>
      </c>
      <c r="J503" s="184"/>
      <c r="K503" s="184"/>
      <c r="L503" s="200">
        <f>VLOOKUP(B503,[1]Sheet1!$A:$L,8,0)</f>
        <v>314000</v>
      </c>
      <c r="M503" s="200">
        <f>VLOOKUP(B503,[1]Sheet1!$A:$L,9,0)</f>
        <v>9420</v>
      </c>
      <c r="N503" s="187"/>
      <c r="O503" s="185"/>
      <c r="P503" s="185"/>
      <c r="Q503" s="185"/>
      <c r="R503" s="194"/>
      <c r="S503" s="195"/>
      <c r="U503" s="198"/>
      <c r="V503" s="199"/>
      <c r="W503" s="198"/>
      <c r="X503" s="199"/>
    </row>
    <row r="504" ht="29" hidden="1" customHeight="1" spans="1:24">
      <c r="A504" s="170">
        <f t="shared" si="7"/>
        <v>497</v>
      </c>
      <c r="B504" s="525" t="s">
        <v>1183</v>
      </c>
      <c r="C504" s="171" t="s">
        <v>1184</v>
      </c>
      <c r="D504" s="173" t="s">
        <v>1176</v>
      </c>
      <c r="E504" s="173" t="s">
        <v>1185</v>
      </c>
      <c r="F504" s="173" t="s">
        <v>1226</v>
      </c>
      <c r="G504" s="173"/>
      <c r="H504" s="174" t="s">
        <v>1133</v>
      </c>
      <c r="I504" s="183" t="s">
        <v>1213</v>
      </c>
      <c r="J504" s="184"/>
      <c r="K504" s="184"/>
      <c r="L504" s="200">
        <f>VLOOKUP(B504,[1]Sheet1!$A:$L,8,0)</f>
        <v>166666.67</v>
      </c>
      <c r="M504" s="200">
        <f>VLOOKUP(B504,[1]Sheet1!$A:$L,9,0)</f>
        <v>5000</v>
      </c>
      <c r="N504" s="187"/>
      <c r="O504" s="185"/>
      <c r="P504" s="185"/>
      <c r="Q504" s="185"/>
      <c r="R504" s="194"/>
      <c r="S504" s="195"/>
      <c r="U504" s="198"/>
      <c r="V504" s="199"/>
      <c r="W504" s="198"/>
      <c r="X504" s="199"/>
    </row>
    <row r="505" ht="29" hidden="1" customHeight="1" spans="1:24">
      <c r="A505" s="170">
        <f t="shared" si="7"/>
        <v>498</v>
      </c>
      <c r="B505" s="525" t="s">
        <v>1187</v>
      </c>
      <c r="C505" s="171" t="s">
        <v>1188</v>
      </c>
      <c r="D505" s="173" t="s">
        <v>1149</v>
      </c>
      <c r="E505" s="173" t="s">
        <v>1227</v>
      </c>
      <c r="F505" s="173" t="s">
        <v>1226</v>
      </c>
      <c r="G505" s="173"/>
      <c r="H505" s="174" t="s">
        <v>1133</v>
      </c>
      <c r="I505" s="183" t="s">
        <v>1213</v>
      </c>
      <c r="J505" s="184"/>
      <c r="K505" s="184"/>
      <c r="L505" s="200">
        <f>VLOOKUP(B505,[1]Sheet1!$A:$L,8,0)</f>
        <v>83333.33</v>
      </c>
      <c r="M505" s="200">
        <f>VLOOKUP(B505,[1]Sheet1!$A:$L,9,0)</f>
        <v>2500</v>
      </c>
      <c r="N505" s="187"/>
      <c r="O505" s="185"/>
      <c r="P505" s="185"/>
      <c r="Q505" s="185"/>
      <c r="R505" s="194"/>
      <c r="S505" s="195"/>
      <c r="U505" s="198"/>
      <c r="V505" s="199"/>
      <c r="W505" s="198"/>
      <c r="X505" s="199"/>
    </row>
    <row r="506" ht="29" hidden="1" customHeight="1" spans="1:24">
      <c r="A506" s="170">
        <f t="shared" si="7"/>
        <v>499</v>
      </c>
      <c r="B506" s="525" t="s">
        <v>1191</v>
      </c>
      <c r="C506" s="171" t="s">
        <v>1192</v>
      </c>
      <c r="D506" s="173" t="s">
        <v>1176</v>
      </c>
      <c r="E506" s="173" t="s">
        <v>1182</v>
      </c>
      <c r="F506" s="173" t="s">
        <v>1226</v>
      </c>
      <c r="G506" s="173"/>
      <c r="H506" s="174" t="s">
        <v>1133</v>
      </c>
      <c r="I506" s="183" t="s">
        <v>1213</v>
      </c>
      <c r="J506" s="184"/>
      <c r="K506" s="184"/>
      <c r="L506" s="200">
        <f>VLOOKUP(B506,[1]Sheet1!$A:$L,8,0)</f>
        <v>314000</v>
      </c>
      <c r="M506" s="200">
        <f>VLOOKUP(B506,[1]Sheet1!$A:$L,9,0)</f>
        <v>9420</v>
      </c>
      <c r="N506" s="187"/>
      <c r="O506" s="185"/>
      <c r="P506" s="185"/>
      <c r="Q506" s="185"/>
      <c r="R506" s="194"/>
      <c r="S506" s="195"/>
      <c r="U506" s="198"/>
      <c r="V506" s="199"/>
      <c r="W506" s="198"/>
      <c r="X506" s="199"/>
    </row>
    <row r="507" ht="29" hidden="1" customHeight="1" spans="1:24">
      <c r="A507" s="170">
        <f t="shared" si="7"/>
        <v>500</v>
      </c>
      <c r="B507" s="525" t="s">
        <v>1194</v>
      </c>
      <c r="C507" s="171" t="s">
        <v>1195</v>
      </c>
      <c r="D507" s="173" t="s">
        <v>1176</v>
      </c>
      <c r="E507" s="173" t="s">
        <v>1182</v>
      </c>
      <c r="F507" s="173" t="s">
        <v>1226</v>
      </c>
      <c r="G507" s="173"/>
      <c r="H507" s="174" t="s">
        <v>1133</v>
      </c>
      <c r="I507" s="183" t="s">
        <v>1213</v>
      </c>
      <c r="J507" s="184"/>
      <c r="K507" s="184"/>
      <c r="L507" s="200">
        <f>VLOOKUP(B507,[1]Sheet1!$A:$L,8,0)</f>
        <v>314000</v>
      </c>
      <c r="M507" s="200">
        <f>VLOOKUP(B507,[1]Sheet1!$A:$L,9,0)</f>
        <v>9420</v>
      </c>
      <c r="N507" s="187"/>
      <c r="O507" s="185"/>
      <c r="P507" s="185"/>
      <c r="Q507" s="185"/>
      <c r="R507" s="194"/>
      <c r="S507" s="195"/>
      <c r="U507" s="198"/>
      <c r="V507" s="199"/>
      <c r="W507" s="198"/>
      <c r="X507" s="199"/>
    </row>
    <row r="508" ht="29" hidden="1" customHeight="1" spans="1:24">
      <c r="A508" s="170">
        <f t="shared" si="7"/>
        <v>501</v>
      </c>
      <c r="B508" s="525" t="s">
        <v>1197</v>
      </c>
      <c r="C508" s="171" t="s">
        <v>1198</v>
      </c>
      <c r="D508" s="173" t="s">
        <v>1176</v>
      </c>
      <c r="E508" s="173" t="s">
        <v>1177</v>
      </c>
      <c r="F508" s="173" t="s">
        <v>1226</v>
      </c>
      <c r="G508" s="173"/>
      <c r="H508" s="174" t="s">
        <v>1133</v>
      </c>
      <c r="I508" s="183" t="s">
        <v>1213</v>
      </c>
      <c r="J508" s="184"/>
      <c r="K508" s="184"/>
      <c r="L508" s="200">
        <f>VLOOKUP(B508,[1]Sheet1!$A:$L,8,0)</f>
        <v>314000</v>
      </c>
      <c r="M508" s="200">
        <f>VLOOKUP(B508,[1]Sheet1!$A:$L,9,0)</f>
        <v>9420</v>
      </c>
      <c r="N508" s="187"/>
      <c r="O508" s="185"/>
      <c r="P508" s="185"/>
      <c r="Q508" s="185"/>
      <c r="R508" s="194"/>
      <c r="S508" s="195"/>
      <c r="U508" s="198"/>
      <c r="V508" s="199"/>
      <c r="W508" s="198"/>
      <c r="X508" s="199"/>
    </row>
    <row r="509" ht="29" customHeight="1" spans="1:24">
      <c r="A509" s="170"/>
      <c r="B509" s="171"/>
      <c r="C509" s="172"/>
      <c r="D509" s="173"/>
      <c r="E509" s="174"/>
      <c r="F509" s="174"/>
      <c r="G509" s="173"/>
      <c r="H509" s="173"/>
      <c r="I509" s="183"/>
      <c r="J509" s="184"/>
      <c r="K509" s="184"/>
      <c r="L509" s="185"/>
      <c r="M509" s="186"/>
      <c r="N509" s="187"/>
      <c r="O509" s="185"/>
      <c r="P509" s="185"/>
      <c r="Q509" s="185"/>
      <c r="R509" s="194"/>
      <c r="S509" s="195"/>
      <c r="U509" s="198"/>
      <c r="V509" s="199"/>
      <c r="W509" s="198"/>
      <c r="X509" s="199"/>
    </row>
    <row r="510" ht="29" customHeight="1" spans="1:24">
      <c r="A510" s="170"/>
      <c r="B510" s="171"/>
      <c r="C510" s="172"/>
      <c r="D510" s="173"/>
      <c r="E510" s="174"/>
      <c r="F510" s="174"/>
      <c r="G510" s="173"/>
      <c r="H510" s="173"/>
      <c r="I510" s="183"/>
      <c r="J510" s="184"/>
      <c r="K510" s="184"/>
      <c r="L510" s="185"/>
      <c r="M510" s="186"/>
      <c r="N510" s="187"/>
      <c r="O510" s="185"/>
      <c r="P510" s="185"/>
      <c r="Q510" s="185"/>
      <c r="R510" s="194"/>
      <c r="S510" s="195"/>
      <c r="U510" s="198"/>
      <c r="V510" s="199"/>
      <c r="W510" s="198"/>
      <c r="X510" s="199"/>
    </row>
    <row r="511" ht="29" customHeight="1" spans="1:24">
      <c r="A511" s="170"/>
      <c r="B511" s="171"/>
      <c r="C511" s="172"/>
      <c r="D511" s="173"/>
      <c r="E511" s="174"/>
      <c r="F511" s="174"/>
      <c r="G511" s="173"/>
      <c r="H511" s="173"/>
      <c r="I511" s="183"/>
      <c r="J511" s="184"/>
      <c r="K511" s="184"/>
      <c r="L511" s="185"/>
      <c r="M511" s="186"/>
      <c r="N511" s="187"/>
      <c r="O511" s="185"/>
      <c r="P511" s="185"/>
      <c r="Q511" s="185"/>
      <c r="R511" s="194"/>
      <c r="S511" s="195"/>
      <c r="U511" s="198"/>
      <c r="V511" s="199"/>
      <c r="W511" s="198"/>
      <c r="X511" s="199"/>
    </row>
    <row r="512" ht="29" customHeight="1" spans="1:24">
      <c r="A512" s="170"/>
      <c r="B512" s="171"/>
      <c r="C512" s="172"/>
      <c r="D512" s="173"/>
      <c r="E512" s="174"/>
      <c r="F512" s="174"/>
      <c r="G512" s="173"/>
      <c r="H512" s="173"/>
      <c r="I512" s="183"/>
      <c r="J512" s="184"/>
      <c r="K512" s="184"/>
      <c r="L512" s="185"/>
      <c r="M512" s="186"/>
      <c r="N512" s="187"/>
      <c r="O512" s="185"/>
      <c r="P512" s="185"/>
      <c r="Q512" s="185"/>
      <c r="R512" s="194"/>
      <c r="S512" s="195"/>
      <c r="U512" s="198"/>
      <c r="V512" s="199"/>
      <c r="W512" s="198"/>
      <c r="X512" s="199"/>
    </row>
    <row r="513" ht="29" customHeight="1" spans="1:24">
      <c r="A513" s="201"/>
      <c r="B513" s="202"/>
      <c r="C513" s="202" t="s">
        <v>280</v>
      </c>
      <c r="D513" s="203"/>
      <c r="E513" s="204"/>
      <c r="F513" s="204"/>
      <c r="G513" s="203"/>
      <c r="H513" s="203"/>
      <c r="I513" s="203"/>
      <c r="J513" s="203"/>
      <c r="K513" s="203"/>
      <c r="L513" s="185">
        <f>ROUND(SUM(L8:L512),2)</f>
        <v>8505766.29</v>
      </c>
      <c r="M513" s="186">
        <f>ROUND(SUM(M8:M512),2)</f>
        <v>297035.78</v>
      </c>
      <c r="N513" s="187">
        <f>IF(基本信息!$C$4&lt;&gt;"B","",ROUND(SUM(N8:N512),2))</f>
        <v>0</v>
      </c>
      <c r="O513" s="185"/>
      <c r="P513" s="185">
        <f>IF(基本信息!$C$4&lt;&gt;"B","",ROUND(SUM(P8:P512),2))</f>
        <v>0</v>
      </c>
      <c r="Q513" s="185">
        <f>IF(基本信息!$C$4&lt;&gt;"B","",ROUND(SUM(Q8:Q512),2))</f>
        <v>-6245.24</v>
      </c>
      <c r="R513" s="194">
        <f>IF(基本信息!$C$4&lt;&gt;"B","",IF(M513=0,0,ROUND(Q513/ABS(M513),4)))</f>
        <v>-0.021</v>
      </c>
      <c r="S513" s="217"/>
      <c r="U513" s="198"/>
      <c r="V513" s="218"/>
      <c r="W513" s="198"/>
      <c r="X513" s="218"/>
    </row>
    <row r="514" ht="29" customHeight="1" spans="1:24">
      <c r="A514" s="205"/>
      <c r="B514" s="202"/>
      <c r="C514" s="202" t="s">
        <v>369</v>
      </c>
      <c r="D514" s="203"/>
      <c r="E514" s="204"/>
      <c r="F514" s="204"/>
      <c r="G514" s="203"/>
      <c r="H514" s="203"/>
      <c r="I514" s="203"/>
      <c r="J514" s="203"/>
      <c r="K514" s="203"/>
      <c r="L514" s="185"/>
      <c r="M514" s="186"/>
      <c r="N514" s="187"/>
      <c r="O514" s="185"/>
      <c r="P514" s="185"/>
      <c r="Q514" s="185">
        <f>IF(基本信息!$C$4&lt;&gt;"B","",P514-M514)</f>
        <v>0</v>
      </c>
      <c r="R514" s="194">
        <f>IF(基本信息!$C$4&lt;&gt;"B","",IF(M514=0,0,ROUND(Q514/ABS(M514),4)))</f>
        <v>0</v>
      </c>
      <c r="S514" s="219"/>
      <c r="U514" s="198"/>
      <c r="V514" s="218"/>
      <c r="W514" s="198"/>
      <c r="X514" s="218"/>
    </row>
    <row r="515" ht="29" customHeight="1" spans="1:24">
      <c r="A515" s="206"/>
      <c r="B515" s="207"/>
      <c r="C515" s="208" t="s">
        <v>280</v>
      </c>
      <c r="D515" s="209"/>
      <c r="E515" s="210"/>
      <c r="F515" s="210"/>
      <c r="G515" s="209"/>
      <c r="H515" s="209"/>
      <c r="I515" s="209"/>
      <c r="J515" s="209"/>
      <c r="K515" s="209"/>
      <c r="L515" s="214">
        <f>L513-L514</f>
        <v>8505766.29</v>
      </c>
      <c r="M515" s="215">
        <f>M513-M514</f>
        <v>297035.78</v>
      </c>
      <c r="N515" s="216">
        <f>IF(基本信息!$C$4&lt;&gt;"B","",N513-N514)</f>
        <v>0</v>
      </c>
      <c r="O515" s="214"/>
      <c r="P515" s="214">
        <f>IF(基本信息!$C$4&lt;&gt;"B","",P513-P514)</f>
        <v>0</v>
      </c>
      <c r="Q515" s="214">
        <f>IF(基本信息!$C$4&lt;&gt;"B","",Q513-Q514)</f>
        <v>-6245.24</v>
      </c>
      <c r="R515" s="220">
        <f>IF(基本信息!$C$4&lt;&gt;"B","",IF(M515=0,0,ROUND(Q515/ABS(M515),4)))</f>
        <v>-0.021</v>
      </c>
      <c r="S515" s="221"/>
      <c r="U515" s="222"/>
      <c r="V515" s="223" t="str">
        <f>IF(L515-U515=0,"OK","F")</f>
        <v>F</v>
      </c>
      <c r="W515" s="222"/>
      <c r="X515" s="223" t="str">
        <f>IF(M515-W515=0,"OK","F")</f>
        <v>F</v>
      </c>
    </row>
    <row r="516" spans="1:19">
      <c r="A516" s="211"/>
      <c r="B516" s="211"/>
      <c r="C516" s="211"/>
      <c r="D516" s="211"/>
      <c r="E516" s="212"/>
      <c r="F516" s="212"/>
      <c r="G516" s="211"/>
      <c r="H516" s="211"/>
      <c r="I516" s="211"/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</row>
    <row r="517" spans="1:20">
      <c r="A517" s="213" t="s">
        <v>1230</v>
      </c>
      <c r="B517" s="211"/>
      <c r="C517" s="211"/>
      <c r="D517" s="211"/>
      <c r="E517" s="212"/>
      <c r="F517" s="212" t="s">
        <v>1209</v>
      </c>
      <c r="G517" s="211"/>
      <c r="H517" s="211"/>
      <c r="I517" s="211"/>
      <c r="J517" s="211"/>
      <c r="K517" s="211"/>
      <c r="L517" s="211"/>
      <c r="M517" s="211"/>
      <c r="N517" s="211"/>
      <c r="O517" s="211"/>
      <c r="P517" s="211"/>
      <c r="Q517" s="211"/>
      <c r="R517" s="211"/>
      <c r="S517" s="224" t="str">
        <f>IF(基本信息!$C$4="B","评估人员:"&amp;基本信息!$C60,"")</f>
        <v>评估人员:姚建军、王代军</v>
      </c>
      <c r="T517" s="225"/>
    </row>
    <row r="518" spans="1:19">
      <c r="A518" s="213" t="s">
        <v>1231</v>
      </c>
      <c r="B518" s="211"/>
      <c r="C518" s="211"/>
      <c r="D518" s="211"/>
      <c r="E518" s="212"/>
      <c r="F518" s="212"/>
      <c r="G518" s="211"/>
      <c r="H518" s="211"/>
      <c r="I518" s="211"/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</row>
  </sheetData>
  <autoFilter ref="A7:X508">
    <filterColumn colId="3">
      <customFilters>
        <customFilter operator="equal" val="GOUBc"/>
      </customFilters>
    </filterColumn>
    <extLst/>
  </autoFilter>
  <mergeCells count="16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N6:N7"/>
    <mergeCell ref="P6:P7"/>
    <mergeCell ref="Q6:Q7"/>
    <mergeCell ref="R6:R7"/>
    <mergeCell ref="S6:S7"/>
  </mergeCells>
  <printOptions horizontalCentered="1"/>
  <pageMargins left="0.314583333333333" right="0.314583333333333" top="0.590277777777778" bottom="0.314583333333333" header="0.314583333333333" footer="0.314583333333333"/>
  <pageSetup paperSize="9" scale="44" fitToHeight="0" orientation="portrait" horizontalDpi="600"/>
  <headerFooter/>
  <colBreaks count="1" manualBreakCount="1">
    <brk id="19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showGridLines="0" view="pageBreakPreview" zoomScale="102" zoomScaleNormal="100" workbookViewId="0">
      <pane xSplit="6" ySplit="7" topLeftCell="G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29.5333333333333" customWidth="1"/>
    <col min="2" max="2" width="7.53333333333333" customWidth="1"/>
    <col min="3" max="4" width="15.6666666666667" customWidth="1"/>
    <col min="5" max="5" width="14.8" customWidth="1"/>
    <col min="8" max="8" width="12.5333333333333" customWidth="1"/>
  </cols>
  <sheetData>
    <row r="1" ht="20.1" spans="1:6">
      <c r="A1" s="2" t="str">
        <f>目录!$C46</f>
        <v>在建工程评估汇总表</v>
      </c>
      <c r="B1" s="3"/>
      <c r="C1" s="3"/>
      <c r="D1" s="3"/>
      <c r="E1" s="3"/>
      <c r="F1" s="3"/>
    </row>
    <row r="2" spans="1:6">
      <c r="A2" s="4" t="str">
        <f>封面!$D$13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目录!$E46&amp;目录!$F46</f>
        <v>表4-9</v>
      </c>
    </row>
    <row r="4" spans="1:6">
      <c r="A4" s="5" t="str">
        <f>'1汇总'!$A$4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pans="1:9">
      <c r="A6" s="10" t="s">
        <v>1232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53" t="s">
        <v>218</v>
      </c>
      <c r="I6" s="53" t="s">
        <v>219</v>
      </c>
    </row>
    <row r="7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53"/>
    </row>
    <row r="8" spans="1:9">
      <c r="A8" s="26" t="s">
        <v>1233</v>
      </c>
      <c r="B8" s="60" t="s">
        <v>122</v>
      </c>
      <c r="C8" s="19">
        <f>IF(OR(基本信息!$C$4="A",基本信息!$C$4="B"),'4.9.1建筑工程'!H21,"")</f>
        <v>0</v>
      </c>
      <c r="D8" s="20">
        <f>IF(基本信息!$C$4&lt;&gt;"B","",'4.9.1建筑工程'!I21)</f>
        <v>0</v>
      </c>
      <c r="E8" s="21">
        <f>IF(基本信息!$C$4&lt;&gt;"B","",ROUND((D8-C8),2))</f>
        <v>0</v>
      </c>
      <c r="F8" s="61">
        <f>IF(基本信息!$C$4&lt;&gt;"B","",IF(C8=0,0,ROUND(E8/ABS(C8),4)))</f>
        <v>0</v>
      </c>
      <c r="H8" s="42"/>
      <c r="I8" s="46" t="str">
        <f>IF(C8-H8=0,"OK","F")</f>
        <v>OK</v>
      </c>
    </row>
    <row r="9" spans="1:9">
      <c r="A9" s="26" t="s">
        <v>1234</v>
      </c>
      <c r="B9" s="60" t="s">
        <v>124</v>
      </c>
      <c r="C9" s="19">
        <f>IF(OR(基本信息!$C$4="A",基本信息!$C$4="B"),'4.9.2设备工程'!I21,"")</f>
        <v>0</v>
      </c>
      <c r="D9" s="20">
        <f>IF(基本信息!$C$4&lt;&gt;"B","",'4.9.2设备工程'!J21)</f>
        <v>0</v>
      </c>
      <c r="E9" s="21">
        <f>IF(基本信息!$C$4&lt;&gt;"B","",ROUND((D9-C9),2))</f>
        <v>0</v>
      </c>
      <c r="F9" s="61">
        <f>IF(基本信息!$C$4&lt;&gt;"B","",IF(C9=0,0,ROUND(E9/ABS(C9),4)))</f>
        <v>0</v>
      </c>
      <c r="H9" s="42"/>
      <c r="I9" s="46" t="str">
        <f>IF(C9-H9=0,"OK","F")</f>
        <v>OK</v>
      </c>
    </row>
    <row r="10" spans="1:9">
      <c r="A10" s="26" t="s">
        <v>1235</v>
      </c>
      <c r="B10" s="60" t="s">
        <v>126</v>
      </c>
      <c r="C10" s="19">
        <f>IF(OR(基本信息!$C$4="A",基本信息!$C$4="B"),'4.9.3其他工程'!F20,"")</f>
        <v>0</v>
      </c>
      <c r="D10" s="20">
        <f>IF(基本信息!$C$4&lt;&gt;"B","",'4.9.3其他工程'!I20)</f>
        <v>0</v>
      </c>
      <c r="E10" s="21">
        <f>IF(基本信息!$C$4&lt;&gt;"B","",ROUND((D10-C10),2))</f>
        <v>0</v>
      </c>
      <c r="F10" s="61">
        <f>IF(基本信息!$C$4&lt;&gt;"B","",IF(C10=0,0,ROUND(E10/ABS(C10),4)))</f>
        <v>0</v>
      </c>
      <c r="H10" s="42"/>
      <c r="I10" s="46" t="str">
        <f>IF(C10-H10=0,"OK","F")</f>
        <v>OK</v>
      </c>
    </row>
    <row r="11" spans="1:8">
      <c r="A11" s="26"/>
      <c r="B11" s="23"/>
      <c r="C11" s="19"/>
      <c r="D11" s="20"/>
      <c r="E11" s="21"/>
      <c r="F11" s="61"/>
      <c r="H11" s="42"/>
    </row>
    <row r="12" spans="1:9">
      <c r="A12" s="27" t="s">
        <v>280</v>
      </c>
      <c r="B12" s="69"/>
      <c r="C12" s="63">
        <f>ROUND(SUM(C8:C11),2)</f>
        <v>0</v>
      </c>
      <c r="D12" s="70">
        <f>IF(基本信息!$C$4&lt;&gt;"B","",ROUND(SUM(D8:D11),2))</f>
        <v>0</v>
      </c>
      <c r="E12" s="64">
        <f>IF(基本信息!$C$4&lt;&gt;"B","",ROUND(SUM(E8:E11),2))</f>
        <v>0</v>
      </c>
      <c r="F12" s="65">
        <f>IF(基本信息!$C$4&lt;&gt;"B","",IF(C12=0,0,ROUND(E12/ABS(C12),4)))</f>
        <v>0</v>
      </c>
      <c r="H12" s="45"/>
      <c r="I12" s="46" t="str">
        <f>IF(C12-H12=0,"OK","F")</f>
        <v>OK</v>
      </c>
    </row>
    <row r="13" spans="1:6">
      <c r="A13" s="33"/>
      <c r="B13" s="33"/>
      <c r="C13" s="33"/>
      <c r="D13" s="33"/>
      <c r="E13" s="33"/>
      <c r="F13" s="33"/>
    </row>
    <row r="14" spans="1:7">
      <c r="A14" s="34" t="str">
        <f>"被评估企业填表人："&amp;基本信息!$C$13</f>
        <v>被评估企业填表人：王向春</v>
      </c>
      <c r="B14" s="35"/>
      <c r="C14" s="35"/>
      <c r="D14" s="33"/>
      <c r="E14" s="33"/>
      <c r="F14" s="47" t="str">
        <f>IF(基本信息!$C$4="B","评估人员:"&amp;基本信息!$C61,"")</f>
        <v>评估人员:</v>
      </c>
      <c r="G14" s="48"/>
    </row>
    <row r="15" spans="1:6">
      <c r="A15" s="34" t="str">
        <f>"填表日期："&amp;基本信息!$C$14</f>
        <v>填表日期：2026年2月10日</v>
      </c>
      <c r="B15" s="35"/>
      <c r="C15" s="35"/>
      <c r="D15" s="33"/>
      <c r="E15" s="33"/>
      <c r="F15" s="33"/>
    </row>
  </sheetData>
  <mergeCells count="1">
    <mergeCell ref="A6:A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showGridLines="0" view="pageBreakPreview" zoomScale="120" zoomScaleNormal="100" workbookViewId="0">
      <pane xSplit="6" ySplit="6" topLeftCell="G7" activePane="bottomRight" state="frozen"/>
      <selection/>
      <selection pane="topRight"/>
      <selection pane="bottomLeft"/>
      <selection pane="bottomRight" activeCell="D7" sqref="D7"/>
    </sheetView>
  </sheetViews>
  <sheetFormatPr defaultColWidth="9" defaultRowHeight="14.1" outlineLevelCol="5"/>
  <cols>
    <col min="1" max="1" width="25.1333333333333" customWidth="1"/>
    <col min="2" max="2" width="6.8" customWidth="1"/>
    <col min="3" max="3" width="15.6666666666667" customWidth="1"/>
    <col min="4" max="4" width="15" customWidth="1"/>
    <col min="5" max="5" width="14.1333333333333" customWidth="1"/>
    <col min="6" max="6" width="12.6666666666667" customWidth="1"/>
  </cols>
  <sheetData>
    <row r="1" ht="28.25" customHeight="1" spans="1:6">
      <c r="A1" s="2" t="str">
        <f>目录!C5</f>
        <v>资产评估结果汇总表</v>
      </c>
      <c r="B1" s="3"/>
      <c r="C1" s="3"/>
      <c r="D1" s="3"/>
      <c r="E1" s="3"/>
      <c r="F1" s="3"/>
    </row>
    <row r="2" spans="1:6">
      <c r="A2" s="4" t="str">
        <f>封面!D13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目录!E5&amp;目录!F5</f>
        <v>表1</v>
      </c>
    </row>
    <row r="4" spans="1:6">
      <c r="A4" s="5" t="str">
        <f>IF(基本信息!C4="B","被评估单位"&amp;":"&amp;基本信息!C10,"评估申报单位:"&amp;基本信息!C10)</f>
        <v>被评估单位:中国电信股份有限公司兰州分公司</v>
      </c>
      <c r="B4" s="5"/>
      <c r="C4" s="5"/>
      <c r="D4" s="5"/>
      <c r="E4" s="5"/>
      <c r="F4" s="36" t="s">
        <v>200</v>
      </c>
    </row>
    <row r="5" spans="1:6">
      <c r="A5" s="363" t="s">
        <v>201</v>
      </c>
      <c r="B5" s="364" t="s">
        <v>202</v>
      </c>
      <c r="C5" s="365" t="str">
        <f>IF(基本信息!C4="B","账面值","申报账面值")</f>
        <v>账面值</v>
      </c>
      <c r="D5" s="366" t="s">
        <v>203</v>
      </c>
      <c r="E5" s="366" t="s">
        <v>204</v>
      </c>
      <c r="F5" s="367" t="s">
        <v>205</v>
      </c>
    </row>
    <row r="6" spans="1:6">
      <c r="A6" s="368"/>
      <c r="B6" s="369" t="s">
        <v>206</v>
      </c>
      <c r="C6" s="370" t="s">
        <v>207</v>
      </c>
      <c r="D6" s="371" t="s">
        <v>208</v>
      </c>
      <c r="E6" s="371" t="s">
        <v>209</v>
      </c>
      <c r="F6" s="372" t="s">
        <v>210</v>
      </c>
    </row>
    <row r="7" spans="1:6">
      <c r="A7" s="373" t="s">
        <v>40</v>
      </c>
      <c r="B7" s="374">
        <v>1</v>
      </c>
      <c r="C7" s="375">
        <f>ROUND('2分类'!C8/10000,2)</f>
        <v>0</v>
      </c>
      <c r="D7" s="375">
        <f>IF(基本信息!$C$4="B",ROUND('2分类'!D8/10000,2),"")</f>
        <v>0</v>
      </c>
      <c r="E7" s="375">
        <f>IF(基本信息!$C$4="B",ROUND('2分类'!E8/10000,2),"")</f>
        <v>0</v>
      </c>
      <c r="F7" s="376">
        <f>IF(基本信息!$C$4="B",'2分类'!F8,"")</f>
        <v>0</v>
      </c>
    </row>
    <row r="8" spans="1:6">
      <c r="A8" s="377" t="s">
        <v>86</v>
      </c>
      <c r="B8" s="378">
        <f>B7+1</f>
        <v>2</v>
      </c>
      <c r="C8" s="21">
        <f>ROUND('2分类'!C23/10000,2)</f>
        <v>56.15</v>
      </c>
      <c r="D8" s="21">
        <f>IF(基本信息!$C$4="B",ROUND('2分类'!D23/10000,2),"")</f>
        <v>214.77</v>
      </c>
      <c r="E8" s="21">
        <f>IF(基本信息!$C$4="B",ROUND('2分类'!E23/10000,2),"")</f>
        <v>158.63</v>
      </c>
      <c r="F8" s="61">
        <f>IF(基本信息!$C$4="B",'2分类'!F23,"")</f>
        <v>2.8253</v>
      </c>
    </row>
    <row r="9" spans="1:6">
      <c r="A9" s="379" t="s">
        <v>211</v>
      </c>
      <c r="B9" s="378">
        <f>B8+1</f>
        <v>3</v>
      </c>
      <c r="C9" s="324">
        <f>ROUND('2分类'!C43/10000,2)</f>
        <v>56.15</v>
      </c>
      <c r="D9" s="324">
        <f>IF(基本信息!$C$4="B",ROUND('2分类'!D43/10000,2),"")</f>
        <v>214.77</v>
      </c>
      <c r="E9" s="324">
        <f>IF(基本信息!$C$4="B",ROUND('2分类'!E43/10000,2),"")</f>
        <v>158.63</v>
      </c>
      <c r="F9" s="380">
        <f>IF(基本信息!$C$4="B",'2分类'!F43,"")</f>
        <v>2.8253</v>
      </c>
    </row>
    <row r="10" spans="1:6">
      <c r="A10" s="377" t="s">
        <v>149</v>
      </c>
      <c r="B10" s="378">
        <f t="shared" ref="B10:B13" si="0">B9+1</f>
        <v>4</v>
      </c>
      <c r="C10" s="21">
        <f>ROUND('2分类'!C44/10000,2)</f>
        <v>0</v>
      </c>
      <c r="D10" s="21">
        <f>IF(基本信息!$C$4="B",ROUND('2分类'!D44/10000,2),"")</f>
        <v>0</v>
      </c>
      <c r="E10" s="21">
        <f>IF(基本信息!$C$4="B",ROUND('2分类'!E44/10000,2),"")</f>
        <v>0</v>
      </c>
      <c r="F10" s="61">
        <f>IF(基本信息!$C$4="B",'2分类'!F44,"")</f>
        <v>0</v>
      </c>
    </row>
    <row r="11" spans="1:6">
      <c r="A11" s="377" t="s">
        <v>177</v>
      </c>
      <c r="B11" s="378">
        <f t="shared" si="0"/>
        <v>5</v>
      </c>
      <c r="C11" s="21">
        <f>ROUND('2分类'!C59/10000,2)</f>
        <v>0</v>
      </c>
      <c r="D11" s="21">
        <f>IF(基本信息!$C$4="B",ROUND('2分类'!D59/10000,2),"")</f>
        <v>0</v>
      </c>
      <c r="E11" s="21">
        <f>IF(基本信息!$C$4="B",ROUND('2分类'!E59/10000,2),"")</f>
        <v>0</v>
      </c>
      <c r="F11" s="61">
        <f>IF(基本信息!$C$4="B",'2分类'!F59,"")</f>
        <v>0</v>
      </c>
    </row>
    <row r="12" spans="1:6">
      <c r="A12" s="379" t="s">
        <v>212</v>
      </c>
      <c r="B12" s="378">
        <f t="shared" si="0"/>
        <v>6</v>
      </c>
      <c r="C12" s="324">
        <f>ROUND('2分类'!C69/10000,2)</f>
        <v>0</v>
      </c>
      <c r="D12" s="324">
        <f>IF(基本信息!$C$4="B",ROUND('2分类'!D69/10000,2),"")</f>
        <v>0</v>
      </c>
      <c r="E12" s="324">
        <f>IF(基本信息!$C$4="B",ROUND('2分类'!E69/10000,2),"")</f>
        <v>0</v>
      </c>
      <c r="F12" s="380">
        <f>IF(基本信息!$C$4="B",'2分类'!F69,"")</f>
        <v>0</v>
      </c>
    </row>
    <row r="13" spans="1:6">
      <c r="A13" s="381" t="s">
        <v>213</v>
      </c>
      <c r="B13" s="382">
        <f t="shared" si="0"/>
        <v>7</v>
      </c>
      <c r="C13" s="64">
        <f>ROUND('2分类'!C70/10000,2)</f>
        <v>56.15</v>
      </c>
      <c r="D13" s="64">
        <f>IF(基本信息!$C$4="B",ROUND('2分类'!D70/10000,2),"")</f>
        <v>214.77</v>
      </c>
      <c r="E13" s="64">
        <f>IF(基本信息!$C$4="B",ROUND('2分类'!E70/10000,2),"")</f>
        <v>158.63</v>
      </c>
      <c r="F13" s="65">
        <f>IF(基本信息!$C$4="B",'2分类'!F70,"")</f>
        <v>2.8253</v>
      </c>
    </row>
    <row r="14" ht="19.25" customHeight="1" spans="1:6">
      <c r="A14" s="383" t="str">
        <f>IF(基本信息!C4="B","评估机构:深圳市鹏信资产评估土地房地产估价有限公司","法定代表人:"&amp;基本信息!C11)</f>
        <v>评估机构:深圳市鹏信资产评估土地房地产估价有限公司</v>
      </c>
      <c r="F14" s="48" t="str">
        <f>IF(基本信息!C4="B","签字资产评估师:"&amp;基本信息!C18&amp;"  "&amp;基本信息!F18,"财务负责人:"&amp;基本信息!C12)</f>
        <v>签字资产评估师:  </v>
      </c>
    </row>
  </sheetData>
  <mergeCells count="1">
    <mergeCell ref="A5:A6"/>
  </mergeCells>
  <printOptions horizontalCentered="1"/>
  <pageMargins left="0.708661417322835" right="0.708661417322835" top="0.748031496062992" bottom="0.748031496062992" header="0.31496062992126" footer="0.31496062992126"/>
  <pageSetup paperSize="9" scale="95" orientation="portrait"/>
  <headerFooter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showGridLines="0" view="pageBreakPreview" zoomScale="102" zoomScaleNormal="100" workbookViewId="0">
      <pane xSplit="12" ySplit="7" topLeftCell="M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6.8" customWidth="1"/>
    <col min="4" max="4" width="7.53333333333333" customWidth="1"/>
    <col min="5" max="5" width="6.66666666666667" customWidth="1"/>
    <col min="6" max="6" width="5.53333333333333" customWidth="1"/>
    <col min="7" max="7" width="10.1333333333333" customWidth="1"/>
    <col min="8" max="8" width="13.2" customWidth="1"/>
    <col min="9" max="9" width="12.2" customWidth="1"/>
    <col min="10" max="10" width="11.8666666666667" customWidth="1"/>
    <col min="11" max="11" width="7.53333333333333" customWidth="1"/>
    <col min="14" max="14" width="9.66666666666667" customWidth="1"/>
    <col min="15" max="15" width="5.53333333333333" customWidth="1"/>
  </cols>
  <sheetData>
    <row r="1" ht="20.1" spans="1:12">
      <c r="A1" s="2" t="str">
        <f>目录!$C47</f>
        <v>在建工程——土建工程评估明细表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36"/>
      <c r="K3" s="36"/>
      <c r="L3" s="36" t="str">
        <f>目录!$E47&amp;目录!$F47</f>
        <v>表4-9-1</v>
      </c>
    </row>
    <row r="4" spans="1:12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7.1" spans="1:12">
      <c r="A5" s="71" t="s">
        <v>215</v>
      </c>
      <c r="B5" s="72"/>
      <c r="C5" s="72"/>
      <c r="D5" s="72"/>
      <c r="E5" s="72"/>
      <c r="F5" s="72"/>
      <c r="G5" s="72"/>
      <c r="H5" s="72"/>
      <c r="I5" s="73" t="s">
        <v>216</v>
      </c>
      <c r="J5" s="74"/>
      <c r="K5" s="74"/>
      <c r="L5" s="75"/>
    </row>
    <row r="6" s="1" customFormat="1" ht="12.4" spans="1:15">
      <c r="A6" s="76" t="s">
        <v>346</v>
      </c>
      <c r="B6" s="77" t="s">
        <v>1236</v>
      </c>
      <c r="C6" s="77" t="s">
        <v>1237</v>
      </c>
      <c r="D6" s="77" t="s">
        <v>1238</v>
      </c>
      <c r="E6" s="77" t="s">
        <v>1239</v>
      </c>
      <c r="F6" s="77" t="s">
        <v>1240</v>
      </c>
      <c r="G6" s="77" t="s">
        <v>1241</v>
      </c>
      <c r="H6" s="78" t="s">
        <v>217</v>
      </c>
      <c r="I6" s="79" t="s">
        <v>355</v>
      </c>
      <c r="J6" s="80" t="s">
        <v>204</v>
      </c>
      <c r="K6" s="80" t="s">
        <v>205</v>
      </c>
      <c r="L6" s="81" t="s">
        <v>285</v>
      </c>
      <c r="N6" s="103" t="s">
        <v>218</v>
      </c>
      <c r="O6" s="103" t="s">
        <v>219</v>
      </c>
    </row>
    <row r="7" s="1" customFormat="1" ht="12.4" spans="1:15">
      <c r="A7" s="82"/>
      <c r="B7" s="83"/>
      <c r="C7" s="83"/>
      <c r="D7" s="83"/>
      <c r="E7" s="83"/>
      <c r="F7" s="83"/>
      <c r="G7" s="83"/>
      <c r="H7" s="84"/>
      <c r="I7" s="85"/>
      <c r="J7" s="86"/>
      <c r="K7" s="86"/>
      <c r="L7" s="87"/>
      <c r="N7" s="104"/>
      <c r="O7" s="105"/>
    </row>
    <row r="8" spans="1:15">
      <c r="A8" s="88">
        <v>1</v>
      </c>
      <c r="B8" s="89"/>
      <c r="C8" s="114"/>
      <c r="D8" s="114"/>
      <c r="E8" s="149"/>
      <c r="F8" s="150"/>
      <c r="G8" s="90"/>
      <c r="H8" s="90"/>
      <c r="I8" s="20"/>
      <c r="J8" s="21">
        <f>IF(基本信息!$C$4&lt;&gt;"B","",I8-H8)</f>
        <v>0</v>
      </c>
      <c r="K8" s="40">
        <f>IF(基本信息!$C$4&lt;&gt;"B","",IF(H8=0,0,ROUND(J8/ABS(H8),4)))</f>
        <v>0</v>
      </c>
      <c r="L8" s="91"/>
      <c r="N8" s="106"/>
      <c r="O8" s="107" t="str">
        <f>IF(H8-N8=0,"OK","F")</f>
        <v>OK</v>
      </c>
    </row>
    <row r="9" spans="1:15">
      <c r="A9" s="88">
        <f>A8+1</f>
        <v>2</v>
      </c>
      <c r="B9" s="89"/>
      <c r="C9" s="114"/>
      <c r="D9" s="114"/>
      <c r="E9" s="149"/>
      <c r="F9" s="150"/>
      <c r="G9" s="90"/>
      <c r="H9" s="90"/>
      <c r="I9" s="20"/>
      <c r="J9" s="21"/>
      <c r="K9" s="92"/>
      <c r="L9" s="91"/>
      <c r="N9" s="42"/>
      <c r="O9" s="108" t="str">
        <f>IF(H9-N9=0,"OK","F")</f>
        <v>OK</v>
      </c>
    </row>
    <row r="10" spans="1:15">
      <c r="A10" s="88">
        <f t="shared" ref="A10:A17" si="0">A9+1</f>
        <v>3</v>
      </c>
      <c r="B10" s="89"/>
      <c r="C10" s="114"/>
      <c r="D10" s="114"/>
      <c r="E10" s="149"/>
      <c r="F10" s="150"/>
      <c r="G10" s="90"/>
      <c r="H10" s="90"/>
      <c r="I10" s="20"/>
      <c r="J10" s="21"/>
      <c r="K10" s="92"/>
      <c r="L10" s="91"/>
      <c r="N10" s="42"/>
      <c r="O10" s="108"/>
    </row>
    <row r="11" spans="1:15">
      <c r="A11" s="88">
        <f t="shared" si="0"/>
        <v>4</v>
      </c>
      <c r="B11" s="89"/>
      <c r="C11" s="114"/>
      <c r="D11" s="114"/>
      <c r="E11" s="149"/>
      <c r="F11" s="150"/>
      <c r="G11" s="90"/>
      <c r="H11" s="90"/>
      <c r="I11" s="20"/>
      <c r="J11" s="21"/>
      <c r="K11" s="92"/>
      <c r="L11" s="91"/>
      <c r="N11" s="42"/>
      <c r="O11" s="108"/>
    </row>
    <row r="12" spans="1:15">
      <c r="A12" s="88">
        <f t="shared" si="0"/>
        <v>5</v>
      </c>
      <c r="B12" s="89"/>
      <c r="C12" s="114"/>
      <c r="D12" s="114"/>
      <c r="E12" s="149"/>
      <c r="F12" s="150"/>
      <c r="G12" s="90"/>
      <c r="H12" s="90"/>
      <c r="I12" s="20"/>
      <c r="J12" s="21"/>
      <c r="K12" s="92"/>
      <c r="L12" s="91"/>
      <c r="N12" s="42"/>
      <c r="O12" s="108"/>
    </row>
    <row r="13" spans="1:15">
      <c r="A13" s="88">
        <f t="shared" si="0"/>
        <v>6</v>
      </c>
      <c r="B13" s="89"/>
      <c r="C13" s="114"/>
      <c r="D13" s="114"/>
      <c r="E13" s="149"/>
      <c r="F13" s="150"/>
      <c r="G13" s="90"/>
      <c r="H13" s="90"/>
      <c r="I13" s="20"/>
      <c r="J13" s="21"/>
      <c r="K13" s="92"/>
      <c r="L13" s="91"/>
      <c r="N13" s="42"/>
      <c r="O13" s="108"/>
    </row>
    <row r="14" spans="1:15">
      <c r="A14" s="88">
        <f t="shared" si="0"/>
        <v>7</v>
      </c>
      <c r="B14" s="89"/>
      <c r="C14" s="114"/>
      <c r="D14" s="114"/>
      <c r="E14" s="149"/>
      <c r="F14" s="150"/>
      <c r="G14" s="90"/>
      <c r="H14" s="90"/>
      <c r="I14" s="20"/>
      <c r="J14" s="21"/>
      <c r="K14" s="92"/>
      <c r="L14" s="91"/>
      <c r="N14" s="42"/>
      <c r="O14" s="108"/>
    </row>
    <row r="15" spans="1:15">
      <c r="A15" s="88">
        <f t="shared" si="0"/>
        <v>8</v>
      </c>
      <c r="B15" s="89"/>
      <c r="C15" s="114"/>
      <c r="D15" s="114"/>
      <c r="E15" s="149"/>
      <c r="F15" s="150"/>
      <c r="G15" s="90"/>
      <c r="H15" s="90"/>
      <c r="I15" s="20"/>
      <c r="J15" s="21"/>
      <c r="K15" s="92"/>
      <c r="L15" s="91"/>
      <c r="N15" s="42"/>
      <c r="O15" s="108"/>
    </row>
    <row r="16" spans="1:15">
      <c r="A16" s="88">
        <f t="shared" si="0"/>
        <v>9</v>
      </c>
      <c r="B16" s="89"/>
      <c r="C16" s="114"/>
      <c r="D16" s="114"/>
      <c r="E16" s="149"/>
      <c r="F16" s="150"/>
      <c r="G16" s="90"/>
      <c r="H16" s="90"/>
      <c r="I16" s="20"/>
      <c r="J16" s="21"/>
      <c r="K16" s="92"/>
      <c r="L16" s="91"/>
      <c r="N16" s="42"/>
      <c r="O16" s="108"/>
    </row>
    <row r="17" spans="1:15">
      <c r="A17" s="88">
        <f t="shared" si="0"/>
        <v>10</v>
      </c>
      <c r="B17" s="93"/>
      <c r="C17" s="93"/>
      <c r="D17" s="93"/>
      <c r="E17" s="149"/>
      <c r="F17" s="150"/>
      <c r="G17" s="90"/>
      <c r="H17" s="90"/>
      <c r="I17" s="20"/>
      <c r="J17" s="21"/>
      <c r="K17" s="92"/>
      <c r="L17" s="94"/>
      <c r="N17" s="42"/>
      <c r="O17" s="109"/>
    </row>
    <row r="18" spans="1:15">
      <c r="A18" s="88"/>
      <c r="B18" s="95"/>
      <c r="C18" s="93"/>
      <c r="D18" s="93"/>
      <c r="E18" s="149"/>
      <c r="F18" s="150"/>
      <c r="G18" s="90"/>
      <c r="H18" s="90"/>
      <c r="I18" s="20"/>
      <c r="J18" s="21"/>
      <c r="K18" s="92"/>
      <c r="L18" s="94"/>
      <c r="N18" s="42"/>
      <c r="O18" s="109"/>
    </row>
    <row r="19" spans="1:15">
      <c r="A19" s="118"/>
      <c r="B19" s="119" t="s">
        <v>280</v>
      </c>
      <c r="C19" s="120"/>
      <c r="D19" s="121"/>
      <c r="E19" s="121"/>
      <c r="F19" s="121"/>
      <c r="G19" s="121"/>
      <c r="H19" s="122">
        <f>ROUND(SUM(H8:H18),2)</f>
        <v>0</v>
      </c>
      <c r="I19" s="20">
        <f>IF(基本信息!$C$4&lt;&gt;"B","",ROUND(SUM(I8:I18),2))</f>
        <v>0</v>
      </c>
      <c r="J19" s="21">
        <f>IF(基本信息!$C$4&lt;&gt;"B","",ROUND(SUM(J8:J18),2))</f>
        <v>0</v>
      </c>
      <c r="K19" s="124">
        <f>IF(基本信息!$C$4&lt;&gt;"B","",IF(H19=0,0,ROUND(J19/ABS(H19),4)))</f>
        <v>0</v>
      </c>
      <c r="L19" s="61"/>
      <c r="N19" s="42"/>
      <c r="O19" s="109"/>
    </row>
    <row r="20" spans="1:15">
      <c r="A20" s="123"/>
      <c r="B20" s="119" t="s">
        <v>369</v>
      </c>
      <c r="C20" s="120"/>
      <c r="D20" s="121"/>
      <c r="E20" s="121"/>
      <c r="F20" s="121"/>
      <c r="G20" s="121"/>
      <c r="H20" s="122"/>
      <c r="I20" s="20"/>
      <c r="J20" s="21">
        <f>IF(基本信息!$C$4&lt;&gt;"B","",I20-H20)</f>
        <v>0</v>
      </c>
      <c r="K20" s="124">
        <f>IF(基本信息!$C$4&lt;&gt;"B","",IF(H20=0,0,ROUND(J20/ABS(H20),4)))</f>
        <v>0</v>
      </c>
      <c r="L20" s="61"/>
      <c r="N20" s="42"/>
      <c r="O20" s="109"/>
    </row>
    <row r="21" spans="1:15">
      <c r="A21" s="96"/>
      <c r="B21" s="97" t="s">
        <v>280</v>
      </c>
      <c r="C21" s="98"/>
      <c r="D21" s="98"/>
      <c r="E21" s="98"/>
      <c r="F21" s="98"/>
      <c r="G21" s="98"/>
      <c r="H21" s="99">
        <f>H19-H20</f>
        <v>0</v>
      </c>
      <c r="I21" s="31">
        <f>IF(基本信息!$C$4&lt;&gt;"B","",ROUND((I19-I20),2))</f>
        <v>0</v>
      </c>
      <c r="J21" s="32">
        <f>IF(基本信息!$C$4&lt;&gt;"B","",J19-J20)</f>
        <v>0</v>
      </c>
      <c r="K21" s="100">
        <f>IF(基本信息!$C$4&lt;&gt;"B","",IF(H21=0,0,ROUND(J21/ABS(H21),4)))</f>
        <v>0</v>
      </c>
      <c r="L21" s="101"/>
      <c r="N21" s="110"/>
      <c r="O21" s="111" t="str">
        <f>IF(H21-N21=0,"OK","F")</f>
        <v>OK</v>
      </c>
    </row>
    <row r="22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3">
      <c r="A23" s="34" t="str">
        <f>"被评估企业填表人："&amp;基本信息!$C$13</f>
        <v>被评估企业填表人：王向春</v>
      </c>
      <c r="B23" s="102"/>
      <c r="C23" s="102"/>
      <c r="D23" s="102"/>
      <c r="E23" s="102"/>
      <c r="F23" s="102"/>
      <c r="G23" s="102"/>
      <c r="H23" s="102"/>
      <c r="I23" s="33"/>
      <c r="J23" s="33"/>
      <c r="K23" s="33"/>
      <c r="L23" s="47" t="str">
        <f>IF(基本信息!$C$4="B","评估人员:"&amp;基本信息!$C62,"")</f>
        <v>评估人员:</v>
      </c>
      <c r="M23" s="48"/>
    </row>
    <row r="24" spans="1:12">
      <c r="A24" s="34" t="str">
        <f>"填表日期："&amp;基本信息!$C$14</f>
        <v>填表日期：2026年2月10日</v>
      </c>
      <c r="B24" s="102"/>
      <c r="C24" s="102"/>
      <c r="D24" s="102"/>
      <c r="E24" s="102"/>
      <c r="F24" s="102"/>
      <c r="G24" s="102"/>
      <c r="H24" s="102"/>
      <c r="I24" s="33"/>
      <c r="J24" s="33"/>
      <c r="K24" s="33"/>
      <c r="L24" s="33"/>
    </row>
  </sheetData>
  <mergeCells count="12"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showGridLines="0" view="pageBreakPreview" zoomScale="99" zoomScaleNormal="100" workbookViewId="0">
      <pane xSplit="13" ySplit="7" topLeftCell="N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4" width="7.53333333333333" customWidth="1"/>
    <col min="5" max="6" width="3.53333333333333" customWidth="1"/>
    <col min="7" max="8" width="10.1333333333333" customWidth="1"/>
    <col min="9" max="9" width="13.2" customWidth="1"/>
    <col min="10" max="10" width="12.2" customWidth="1"/>
    <col min="11" max="11" width="11.8666666666667" customWidth="1"/>
    <col min="12" max="12" width="7.53333333333333" customWidth="1"/>
    <col min="15" max="15" width="9.66666666666667" customWidth="1"/>
    <col min="16" max="16" width="5.53333333333333" customWidth="1"/>
  </cols>
  <sheetData>
    <row r="1" ht="20.1" spans="1:13">
      <c r="A1" s="2" t="str">
        <f>目录!$C48</f>
        <v>在建工程——设备工程评估明细表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/>
      <c r="M3" s="36" t="str">
        <f>目录!$E48&amp;目录!$F48</f>
        <v>表4-9-2</v>
      </c>
    </row>
    <row r="4" spans="1:13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6" t="s">
        <v>214</v>
      </c>
    </row>
    <row r="5" ht="17.1" spans="1:13">
      <c r="A5" s="71" t="s">
        <v>215</v>
      </c>
      <c r="B5" s="72"/>
      <c r="C5" s="72"/>
      <c r="D5" s="72"/>
      <c r="E5" s="72"/>
      <c r="F5" s="72"/>
      <c r="G5" s="72"/>
      <c r="H5" s="72"/>
      <c r="I5" s="72"/>
      <c r="J5" s="73" t="s">
        <v>216</v>
      </c>
      <c r="K5" s="74"/>
      <c r="L5" s="74"/>
      <c r="M5" s="75"/>
    </row>
    <row r="6" s="1" customFormat="1" ht="12.45" spans="1:16">
      <c r="A6" s="76" t="s">
        <v>346</v>
      </c>
      <c r="B6" s="77" t="s">
        <v>1242</v>
      </c>
      <c r="C6" s="77" t="s">
        <v>1243</v>
      </c>
      <c r="D6" s="77" t="s">
        <v>1237</v>
      </c>
      <c r="E6" s="77" t="s">
        <v>374</v>
      </c>
      <c r="F6" s="77" t="s">
        <v>375</v>
      </c>
      <c r="G6" s="146" t="s">
        <v>1241</v>
      </c>
      <c r="H6" s="147"/>
      <c r="I6" s="78" t="s">
        <v>217</v>
      </c>
      <c r="J6" s="79" t="s">
        <v>355</v>
      </c>
      <c r="K6" s="80" t="s">
        <v>204</v>
      </c>
      <c r="L6" s="80" t="s">
        <v>205</v>
      </c>
      <c r="M6" s="81" t="s">
        <v>285</v>
      </c>
      <c r="O6" s="103" t="s">
        <v>218</v>
      </c>
      <c r="P6" s="103" t="s">
        <v>219</v>
      </c>
    </row>
    <row r="7" s="1" customFormat="1" ht="13.7" spans="1:16">
      <c r="A7" s="82"/>
      <c r="B7" s="83"/>
      <c r="C7" s="83"/>
      <c r="D7" s="83"/>
      <c r="E7" s="83"/>
      <c r="F7" s="83"/>
      <c r="G7" s="148" t="s">
        <v>1244</v>
      </c>
      <c r="H7" s="148" t="s">
        <v>1245</v>
      </c>
      <c r="I7" s="84"/>
      <c r="J7" s="85"/>
      <c r="K7" s="86"/>
      <c r="L7" s="86"/>
      <c r="M7" s="87"/>
      <c r="O7" s="104"/>
      <c r="P7" s="105"/>
    </row>
    <row r="8" spans="1:16">
      <c r="A8" s="88">
        <v>1</v>
      </c>
      <c r="B8" s="89"/>
      <c r="C8" s="89"/>
      <c r="D8" s="114"/>
      <c r="E8" s="89"/>
      <c r="F8" s="117"/>
      <c r="G8" s="90"/>
      <c r="H8" s="90"/>
      <c r="I8" s="90"/>
      <c r="J8" s="20"/>
      <c r="K8" s="21">
        <f>IF(基本信息!$C$4&lt;&gt;"B","",J8-I8)</f>
        <v>0</v>
      </c>
      <c r="L8" s="40">
        <f>IF(基本信息!$C$4&lt;&gt;"B","",IF(I8=0,0,ROUND(K8/ABS(I8),4)))</f>
        <v>0</v>
      </c>
      <c r="M8" s="91"/>
      <c r="O8" s="106"/>
      <c r="P8" s="107" t="str">
        <f>IF(I8-O8=0,"OK","F")</f>
        <v>OK</v>
      </c>
    </row>
    <row r="9" spans="1:16">
      <c r="A9" s="88">
        <f>A8+1</f>
        <v>2</v>
      </c>
      <c r="B9" s="89"/>
      <c r="C9" s="89"/>
      <c r="D9" s="114"/>
      <c r="E9" s="89"/>
      <c r="F9" s="117"/>
      <c r="G9" s="90"/>
      <c r="H9" s="90"/>
      <c r="I9" s="90"/>
      <c r="J9" s="20"/>
      <c r="K9" s="21"/>
      <c r="L9" s="92"/>
      <c r="M9" s="91"/>
      <c r="O9" s="42"/>
      <c r="P9" s="108" t="str">
        <f>IF(I9-O9=0,"OK","F")</f>
        <v>OK</v>
      </c>
    </row>
    <row r="10" spans="1:16">
      <c r="A10" s="88">
        <f t="shared" ref="A10:A17" si="0">A9+1</f>
        <v>3</v>
      </c>
      <c r="B10" s="89"/>
      <c r="C10" s="89"/>
      <c r="D10" s="114"/>
      <c r="E10" s="89"/>
      <c r="F10" s="117"/>
      <c r="G10" s="90"/>
      <c r="H10" s="90"/>
      <c r="I10" s="90"/>
      <c r="J10" s="20"/>
      <c r="K10" s="21"/>
      <c r="L10" s="92"/>
      <c r="M10" s="91"/>
      <c r="O10" s="42"/>
      <c r="P10" s="108"/>
    </row>
    <row r="11" spans="1:16">
      <c r="A11" s="88">
        <f t="shared" si="0"/>
        <v>4</v>
      </c>
      <c r="B11" s="89"/>
      <c r="C11" s="89"/>
      <c r="D11" s="114"/>
      <c r="E11" s="89"/>
      <c r="F11" s="117"/>
      <c r="G11" s="90"/>
      <c r="H11" s="90"/>
      <c r="I11" s="90"/>
      <c r="J11" s="20"/>
      <c r="K11" s="21"/>
      <c r="L11" s="92"/>
      <c r="M11" s="91"/>
      <c r="O11" s="42"/>
      <c r="P11" s="108"/>
    </row>
    <row r="12" spans="1:16">
      <c r="A12" s="88">
        <f t="shared" si="0"/>
        <v>5</v>
      </c>
      <c r="B12" s="89"/>
      <c r="C12" s="89"/>
      <c r="D12" s="114"/>
      <c r="E12" s="89"/>
      <c r="F12" s="117"/>
      <c r="G12" s="90"/>
      <c r="H12" s="90"/>
      <c r="I12" s="90"/>
      <c r="J12" s="20"/>
      <c r="K12" s="21"/>
      <c r="L12" s="92"/>
      <c r="M12" s="91"/>
      <c r="O12" s="42"/>
      <c r="P12" s="108"/>
    </row>
    <row r="13" spans="1:16">
      <c r="A13" s="88">
        <f t="shared" si="0"/>
        <v>6</v>
      </c>
      <c r="B13" s="89"/>
      <c r="C13" s="89"/>
      <c r="D13" s="114"/>
      <c r="E13" s="89"/>
      <c r="F13" s="117"/>
      <c r="G13" s="90"/>
      <c r="H13" s="90"/>
      <c r="I13" s="90"/>
      <c r="J13" s="20"/>
      <c r="K13" s="21"/>
      <c r="L13" s="92"/>
      <c r="M13" s="91"/>
      <c r="O13" s="42"/>
      <c r="P13" s="108"/>
    </row>
    <row r="14" spans="1:16">
      <c r="A14" s="88">
        <f t="shared" si="0"/>
        <v>7</v>
      </c>
      <c r="B14" s="89"/>
      <c r="C14" s="89"/>
      <c r="D14" s="114"/>
      <c r="E14" s="89"/>
      <c r="F14" s="117"/>
      <c r="G14" s="90"/>
      <c r="H14" s="90"/>
      <c r="I14" s="90"/>
      <c r="J14" s="20"/>
      <c r="K14" s="21"/>
      <c r="L14" s="92"/>
      <c r="M14" s="91"/>
      <c r="O14" s="42"/>
      <c r="P14" s="108"/>
    </row>
    <row r="15" spans="1:16">
      <c r="A15" s="88">
        <f t="shared" si="0"/>
        <v>8</v>
      </c>
      <c r="B15" s="89"/>
      <c r="C15" s="89"/>
      <c r="D15" s="114"/>
      <c r="E15" s="89"/>
      <c r="F15" s="117"/>
      <c r="G15" s="90"/>
      <c r="H15" s="90"/>
      <c r="I15" s="90"/>
      <c r="J15" s="20"/>
      <c r="K15" s="21"/>
      <c r="L15" s="92"/>
      <c r="M15" s="91"/>
      <c r="O15" s="42"/>
      <c r="P15" s="108"/>
    </row>
    <row r="16" spans="1:16">
      <c r="A16" s="88">
        <f t="shared" si="0"/>
        <v>9</v>
      </c>
      <c r="B16" s="89"/>
      <c r="C16" s="89"/>
      <c r="D16" s="114"/>
      <c r="E16" s="89"/>
      <c r="F16" s="117"/>
      <c r="G16" s="90"/>
      <c r="H16" s="90"/>
      <c r="I16" s="90"/>
      <c r="J16" s="20"/>
      <c r="K16" s="21"/>
      <c r="L16" s="92"/>
      <c r="M16" s="91"/>
      <c r="O16" s="42"/>
      <c r="P16" s="108"/>
    </row>
    <row r="17" spans="1:16">
      <c r="A17" s="88">
        <f t="shared" si="0"/>
        <v>10</v>
      </c>
      <c r="B17" s="93"/>
      <c r="C17" s="93"/>
      <c r="D17" s="93"/>
      <c r="E17" s="93"/>
      <c r="F17" s="117"/>
      <c r="G17" s="90"/>
      <c r="H17" s="90"/>
      <c r="I17" s="90"/>
      <c r="J17" s="20"/>
      <c r="K17" s="21"/>
      <c r="L17" s="92"/>
      <c r="M17" s="94"/>
      <c r="O17" s="42"/>
      <c r="P17" s="109"/>
    </row>
    <row r="18" spans="1:16">
      <c r="A18" s="88"/>
      <c r="B18" s="95"/>
      <c r="C18" s="95"/>
      <c r="D18" s="93"/>
      <c r="E18" s="95"/>
      <c r="F18" s="117"/>
      <c r="G18" s="90"/>
      <c r="H18" s="90"/>
      <c r="I18" s="90"/>
      <c r="J18" s="20"/>
      <c r="K18" s="21"/>
      <c r="L18" s="92"/>
      <c r="M18" s="94"/>
      <c r="O18" s="42"/>
      <c r="P18" s="109"/>
    </row>
    <row r="19" spans="1:16">
      <c r="A19" s="118"/>
      <c r="B19" s="119" t="s">
        <v>280</v>
      </c>
      <c r="C19" s="120"/>
      <c r="D19" s="121"/>
      <c r="E19" s="121"/>
      <c r="F19" s="121"/>
      <c r="G19" s="121"/>
      <c r="H19" s="121"/>
      <c r="I19" s="122">
        <f>ROUND(SUM(I8:I18),2)</f>
        <v>0</v>
      </c>
      <c r="J19" s="20">
        <f>IF(基本信息!$C$4&lt;&gt;"B","",ROUND(SUM(J8:J18),2))</f>
        <v>0</v>
      </c>
      <c r="K19" s="21">
        <f>IF(基本信息!$C$4&lt;&gt;"B","",ROUND(SUM(K8:K18),2))</f>
        <v>0</v>
      </c>
      <c r="L19" s="124">
        <f>IF(基本信息!$C$4&lt;&gt;"B","",IF(I19=0,0,ROUND(K19/ABS(I19),4)))</f>
        <v>0</v>
      </c>
      <c r="M19" s="61"/>
      <c r="O19" s="42"/>
      <c r="P19" s="109"/>
    </row>
    <row r="20" spans="1:16">
      <c r="A20" s="123"/>
      <c r="B20" s="119" t="s">
        <v>369</v>
      </c>
      <c r="C20" s="120"/>
      <c r="D20" s="121"/>
      <c r="E20" s="121"/>
      <c r="F20" s="121"/>
      <c r="G20" s="121"/>
      <c r="H20" s="121"/>
      <c r="I20" s="122"/>
      <c r="J20" s="20"/>
      <c r="K20" s="21">
        <f>IF(基本信息!$C$4&lt;&gt;"B","",J20-I20)</f>
        <v>0</v>
      </c>
      <c r="L20" s="124">
        <f>IF(基本信息!$C$4&lt;&gt;"B","",IF(I20=0,0,ROUND(K20/ABS(I20),4)))</f>
        <v>0</v>
      </c>
      <c r="M20" s="61"/>
      <c r="O20" s="42"/>
      <c r="P20" s="109"/>
    </row>
    <row r="21" spans="1:16">
      <c r="A21" s="96"/>
      <c r="B21" s="97" t="s">
        <v>280</v>
      </c>
      <c r="C21" s="98"/>
      <c r="D21" s="98"/>
      <c r="E21" s="98"/>
      <c r="F21" s="98"/>
      <c r="G21" s="98"/>
      <c r="H21" s="98"/>
      <c r="I21" s="99">
        <f>I19-I20</f>
        <v>0</v>
      </c>
      <c r="J21" s="31">
        <f>IF(基本信息!$C$4&lt;&gt;"B","",J19-J20)</f>
        <v>0</v>
      </c>
      <c r="K21" s="32">
        <f>IF(基本信息!$C$4&lt;&gt;"B","",K19-K20)</f>
        <v>0</v>
      </c>
      <c r="L21" s="100">
        <f>IF(基本信息!$C$4&lt;&gt;"B","",IF(I21=0,0,ROUND(K21/ABS(I21),4)))</f>
        <v>0</v>
      </c>
      <c r="M21" s="101"/>
      <c r="O21" s="110"/>
      <c r="P21" s="111" t="str">
        <f>IF(I21-O21=0,"OK","F")</f>
        <v>OK</v>
      </c>
    </row>
    <row r="22" spans="1:1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4">
      <c r="A23" s="34" t="str">
        <f>"被评估企业填表人："&amp;基本信息!$C$13</f>
        <v>被评估企业填表人：王向春</v>
      </c>
      <c r="B23" s="102"/>
      <c r="C23" s="102"/>
      <c r="D23" s="102"/>
      <c r="E23" s="102"/>
      <c r="F23" s="102"/>
      <c r="G23" s="102"/>
      <c r="H23" s="102"/>
      <c r="I23" s="102"/>
      <c r="J23" s="33"/>
      <c r="K23" s="33"/>
      <c r="L23" s="33"/>
      <c r="M23" s="47" t="str">
        <f>IF(基本信息!$C$4="B","评估人员:"&amp;基本信息!$C63,"")</f>
        <v>评估人员:</v>
      </c>
      <c r="N23" s="48"/>
    </row>
    <row r="24" spans="1:13">
      <c r="A24" s="34" t="str">
        <f>"填表日期："&amp;基本信息!$C$14</f>
        <v>填表日期：2026年2月10日</v>
      </c>
      <c r="B24" s="102"/>
      <c r="C24" s="102"/>
      <c r="D24" s="102"/>
      <c r="E24" s="102"/>
      <c r="F24" s="102"/>
      <c r="G24" s="102"/>
      <c r="H24" s="102"/>
      <c r="I24" s="102"/>
      <c r="J24" s="33"/>
      <c r="K24" s="33"/>
      <c r="L24" s="33"/>
      <c r="M24" s="33"/>
    </row>
  </sheetData>
  <mergeCells count="11">
    <mergeCell ref="A6:A7"/>
    <mergeCell ref="B6:B7"/>
    <mergeCell ref="C6:C7"/>
    <mergeCell ref="D6:D7"/>
    <mergeCell ref="E6:E7"/>
    <mergeCell ref="F6:F7"/>
    <mergeCell ref="I6:I7"/>
    <mergeCell ref="J6:J7"/>
    <mergeCell ref="K6:K7"/>
    <mergeCell ref="L6:L7"/>
    <mergeCell ref="M6:M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3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view="pageBreakPreview" zoomScale="107" zoomScaleNormal="100" workbookViewId="0">
      <pane xSplit="12" ySplit="6" topLeftCell="M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.2" customWidth="1"/>
    <col min="2" max="2" width="28.5333333333333" customWidth="1"/>
    <col min="3" max="3" width="6.13333333333333" customWidth="1"/>
    <col min="4" max="5" width="7.53333333333333" customWidth="1"/>
    <col min="6" max="6" width="15.6666666666667" customWidth="1"/>
    <col min="7" max="7" width="8.13333333333333" customWidth="1"/>
    <col min="8" max="8" width="7.86666666666667" customWidth="1"/>
    <col min="9" max="9" width="15.6666666666667" customWidth="1"/>
    <col min="10" max="10" width="12.4666666666667" customWidth="1"/>
    <col min="11" max="11" width="8.33333333333333" customWidth="1"/>
    <col min="14" max="14" width="12.5333333333333" customWidth="1"/>
  </cols>
  <sheetData>
    <row r="1" ht="20.1" spans="1:12">
      <c r="A1" s="2" t="str">
        <f>目录!$C49</f>
        <v>在建工程——其他工程评估明细表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目录!$E49&amp;目录!$F49</f>
        <v>表4-9-3</v>
      </c>
    </row>
    <row r="4" spans="1:12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9"/>
      <c r="K5" s="9"/>
      <c r="L5" s="37"/>
    </row>
    <row r="6" s="1" customFormat="1" ht="12.4" spans="1:15">
      <c r="A6" s="10" t="s">
        <v>282</v>
      </c>
      <c r="B6" s="11" t="s">
        <v>1246</v>
      </c>
      <c r="C6" s="11" t="s">
        <v>317</v>
      </c>
      <c r="D6" s="11" t="s">
        <v>318</v>
      </c>
      <c r="E6" s="12" t="s">
        <v>319</v>
      </c>
      <c r="F6" s="12" t="s">
        <v>217</v>
      </c>
      <c r="G6" s="13" t="s">
        <v>319</v>
      </c>
      <c r="H6" s="134" t="s">
        <v>318</v>
      </c>
      <c r="I6" s="134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16"/>
      <c r="C7" s="25"/>
      <c r="D7" s="135"/>
      <c r="E7" s="136"/>
      <c r="F7" s="19"/>
      <c r="G7" s="20"/>
      <c r="H7" s="137"/>
      <c r="I7" s="137"/>
      <c r="J7" s="21">
        <f>IF(基本信息!$C$4&lt;&gt;"B","",I7-F7)</f>
        <v>0</v>
      </c>
      <c r="K7" s="40">
        <f>IF(基本信息!$C$4&lt;&gt;"B","",IF(F7=0,0,ROUND(J7/ABS(F7),4)))</f>
        <v>0</v>
      </c>
      <c r="L7" s="145"/>
      <c r="N7" s="42"/>
    </row>
    <row r="8" spans="1:14">
      <c r="A8" s="15">
        <f>A7+1</f>
        <v>2</v>
      </c>
      <c r="B8" s="16"/>
      <c r="C8" s="25"/>
      <c r="D8" s="135"/>
      <c r="E8" s="136"/>
      <c r="F8" s="19"/>
      <c r="G8" s="20"/>
      <c r="H8" s="137"/>
      <c r="I8" s="137"/>
      <c r="J8" s="21"/>
      <c r="K8" s="40"/>
      <c r="L8" s="145"/>
      <c r="N8" s="42"/>
    </row>
    <row r="9" spans="1:14">
      <c r="A9" s="15">
        <f t="shared" ref="A9:A16" si="0">A8+1</f>
        <v>3</v>
      </c>
      <c r="B9" s="16"/>
      <c r="C9" s="25"/>
      <c r="D9" s="135"/>
      <c r="E9" s="136"/>
      <c r="F9" s="19"/>
      <c r="G9" s="20"/>
      <c r="H9" s="137"/>
      <c r="I9" s="137"/>
      <c r="J9" s="21"/>
      <c r="K9" s="21"/>
      <c r="L9" s="145"/>
      <c r="N9" s="42"/>
    </row>
    <row r="10" spans="1:14">
      <c r="A10" s="15">
        <f t="shared" si="0"/>
        <v>4</v>
      </c>
      <c r="B10" s="16"/>
      <c r="C10" s="25"/>
      <c r="D10" s="135"/>
      <c r="E10" s="136"/>
      <c r="F10" s="19"/>
      <c r="G10" s="20"/>
      <c r="H10" s="137"/>
      <c r="I10" s="137"/>
      <c r="J10" s="21"/>
      <c r="K10" s="21"/>
      <c r="L10" s="145"/>
      <c r="N10" s="42"/>
    </row>
    <row r="11" spans="1:14">
      <c r="A11" s="15">
        <f t="shared" si="0"/>
        <v>5</v>
      </c>
      <c r="B11" s="16"/>
      <c r="C11" s="25"/>
      <c r="D11" s="135"/>
      <c r="E11" s="136"/>
      <c r="F11" s="19"/>
      <c r="G11" s="20"/>
      <c r="H11" s="137"/>
      <c r="I11" s="137"/>
      <c r="J11" s="21"/>
      <c r="K11" s="21"/>
      <c r="L11" s="145"/>
      <c r="N11" s="42"/>
    </row>
    <row r="12" spans="1:14">
      <c r="A12" s="15">
        <f t="shared" si="0"/>
        <v>6</v>
      </c>
      <c r="B12" s="16"/>
      <c r="C12" s="25"/>
      <c r="D12" s="135"/>
      <c r="E12" s="136"/>
      <c r="F12" s="19"/>
      <c r="G12" s="20"/>
      <c r="H12" s="137"/>
      <c r="I12" s="137"/>
      <c r="J12" s="21"/>
      <c r="K12" s="21"/>
      <c r="L12" s="145"/>
      <c r="N12" s="42"/>
    </row>
    <row r="13" spans="1:14">
      <c r="A13" s="15">
        <f t="shared" si="0"/>
        <v>7</v>
      </c>
      <c r="B13" s="16"/>
      <c r="C13" s="25"/>
      <c r="D13" s="135"/>
      <c r="E13" s="136"/>
      <c r="F13" s="19"/>
      <c r="G13" s="20"/>
      <c r="H13" s="137"/>
      <c r="I13" s="137"/>
      <c r="J13" s="21"/>
      <c r="K13" s="21"/>
      <c r="L13" s="145"/>
      <c r="N13" s="42"/>
    </row>
    <row r="14" spans="1:14">
      <c r="A14" s="15">
        <f t="shared" si="0"/>
        <v>8</v>
      </c>
      <c r="B14" s="16"/>
      <c r="C14" s="25"/>
      <c r="D14" s="135"/>
      <c r="E14" s="136"/>
      <c r="F14" s="19"/>
      <c r="G14" s="20"/>
      <c r="H14" s="137"/>
      <c r="I14" s="137"/>
      <c r="J14" s="21"/>
      <c r="K14" s="21"/>
      <c r="L14" s="145"/>
      <c r="N14" s="42"/>
    </row>
    <row r="15" spans="1:14">
      <c r="A15" s="15">
        <f t="shared" si="0"/>
        <v>9</v>
      </c>
      <c r="B15" s="16"/>
      <c r="C15" s="25"/>
      <c r="D15" s="135"/>
      <c r="E15" s="136"/>
      <c r="F15" s="19"/>
      <c r="G15" s="20"/>
      <c r="H15" s="137"/>
      <c r="I15" s="137"/>
      <c r="J15" s="21"/>
      <c r="K15" s="21"/>
      <c r="L15" s="145"/>
      <c r="N15" s="42"/>
    </row>
    <row r="16" spans="1:14">
      <c r="A16" s="15">
        <f t="shared" si="0"/>
        <v>10</v>
      </c>
      <c r="B16" s="16"/>
      <c r="C16" s="25"/>
      <c r="D16" s="135"/>
      <c r="E16" s="136"/>
      <c r="F16" s="19"/>
      <c r="G16" s="20"/>
      <c r="H16" s="137"/>
      <c r="I16" s="137"/>
      <c r="J16" s="21"/>
      <c r="K16" s="21"/>
      <c r="L16" s="145"/>
      <c r="N16" s="42"/>
    </row>
    <row r="17" spans="1:14">
      <c r="A17" s="15"/>
      <c r="B17" s="16"/>
      <c r="C17" s="25"/>
      <c r="D17" s="135"/>
      <c r="E17" s="136"/>
      <c r="F17" s="19"/>
      <c r="G17" s="20"/>
      <c r="H17" s="137"/>
      <c r="I17" s="137"/>
      <c r="J17" s="21"/>
      <c r="K17" s="21"/>
      <c r="L17" s="145"/>
      <c r="N17" s="42"/>
    </row>
    <row r="18" spans="1:14">
      <c r="A18" s="15"/>
      <c r="B18" s="18" t="s">
        <v>300</v>
      </c>
      <c r="C18" s="138"/>
      <c r="D18" s="139"/>
      <c r="E18" s="139"/>
      <c r="F18" s="19">
        <f>ROUND(SUM(F7:F17),2)</f>
        <v>0</v>
      </c>
      <c r="G18" s="20"/>
      <c r="H18" s="137"/>
      <c r="I18" s="137">
        <f>IF(基本信息!$C$4&lt;&gt;"B","",ROUND(SUM(I7:I17),2))</f>
        <v>0</v>
      </c>
      <c r="J18" s="21">
        <f>IF(基本信息!$C$4&lt;&gt;"B","",ROUND(SUM(J7:J17),2))</f>
        <v>0</v>
      </c>
      <c r="K18" s="40">
        <f>IF(基本信息!$C$4&lt;&gt;"B","",IF(F18=0,0,ROUND(J18/ABS(F18),4)))</f>
        <v>0</v>
      </c>
      <c r="L18" s="145"/>
      <c r="N18" s="42"/>
    </row>
    <row r="19" spans="1:14">
      <c r="A19" s="26"/>
      <c r="B19" s="140" t="s">
        <v>369</v>
      </c>
      <c r="C19" s="141"/>
      <c r="D19" s="142"/>
      <c r="E19" s="142"/>
      <c r="F19" s="19"/>
      <c r="G19" s="20"/>
      <c r="H19" s="137"/>
      <c r="I19" s="137"/>
      <c r="J19" s="21">
        <f>IF(基本信息!$C$4&lt;&gt;"B","",I19-F19)</f>
        <v>0</v>
      </c>
      <c r="K19" s="40">
        <f>IF(基本信息!$C$4&lt;&gt;"B","",IF(F19=0,0,ROUND(J19/ABS(F19),4)))</f>
        <v>0</v>
      </c>
      <c r="L19" s="61"/>
      <c r="N19" s="42"/>
    </row>
    <row r="20" spans="1:15">
      <c r="A20" s="27"/>
      <c r="B20" s="28" t="s">
        <v>302</v>
      </c>
      <c r="C20" s="143"/>
      <c r="D20" s="29"/>
      <c r="E20" s="29"/>
      <c r="F20" s="30">
        <f>ROUND(SUM(F18,-F19),2)</f>
        <v>0</v>
      </c>
      <c r="G20" s="31"/>
      <c r="H20" s="144"/>
      <c r="I20" s="144">
        <f>IF(基本信息!$C$4&lt;&gt;"B","",ROUND(SUM(I18,-I19),2))</f>
        <v>0</v>
      </c>
      <c r="J20" s="32">
        <f>IF(基本信息!$C$4&lt;&gt;"B","",ROUND(SUM(J18,-J19),2))</f>
        <v>0</v>
      </c>
      <c r="K20" s="43">
        <f>IF(基本信息!$C$4&lt;&gt;"B","",IF(F20=0,0,ROUND(J20/ABS(F20),4)))</f>
        <v>0</v>
      </c>
      <c r="L20" s="101"/>
      <c r="N20" s="45"/>
      <c r="O20" s="46" t="str">
        <f>IF(F20-N20=0,"OK","F")</f>
        <v>OK</v>
      </c>
    </row>
    <row r="2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3">
      <c r="A22" s="34" t="str">
        <f>"被评估企业填表人："&amp;基本信息!$C$13</f>
        <v>被评估企业填表人：王向春</v>
      </c>
      <c r="B22" s="35"/>
      <c r="C22" s="35"/>
      <c r="D22" s="35"/>
      <c r="E22" s="35"/>
      <c r="F22" s="35"/>
      <c r="G22" s="33"/>
      <c r="H22" s="33"/>
      <c r="I22" s="33"/>
      <c r="J22" s="33"/>
      <c r="K22" s="33"/>
      <c r="L22" s="47" t="str">
        <f>IF(基本信息!$C$4="B","评估人员:"&amp;基本信息!$C64,"")</f>
        <v>评估人员:</v>
      </c>
      <c r="M22" s="48"/>
    </row>
    <row r="23" spans="1:12">
      <c r="A23" s="34" t="str">
        <f>"填表日期："&amp;基本信息!$C$14</f>
        <v>填表日期：2026年2月10日</v>
      </c>
      <c r="B23" s="35"/>
      <c r="C23" s="35"/>
      <c r="D23" s="35"/>
      <c r="E23" s="35"/>
      <c r="F23" s="35"/>
      <c r="G23" s="33"/>
      <c r="H23" s="33"/>
      <c r="I23" s="33"/>
      <c r="J23" s="33"/>
      <c r="K23" s="33"/>
      <c r="L23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showGridLines="0" view="pageBreakPreview" zoomScale="131" zoomScaleNormal="100" workbookViewId="0">
      <selection activeCell="D22" sqref="D22"/>
    </sheetView>
  </sheetViews>
  <sheetFormatPr defaultColWidth="9" defaultRowHeight="14.1"/>
  <cols>
    <col min="1" max="1" width="32.5333333333333" customWidth="1"/>
    <col min="2" max="2" width="7.53333333333333" customWidth="1"/>
    <col min="3" max="3" width="16.5333333333333" customWidth="1"/>
    <col min="4" max="4" width="16.8666666666667" customWidth="1"/>
    <col min="5" max="5" width="14.8" customWidth="1"/>
    <col min="8" max="8" width="12.5333333333333" customWidth="1"/>
  </cols>
  <sheetData>
    <row r="1" ht="20.1" spans="1:6">
      <c r="A1" s="2" t="str">
        <f>目录!$C53</f>
        <v>无形资产评估汇总表</v>
      </c>
      <c r="B1" s="3"/>
      <c r="C1" s="3"/>
      <c r="D1" s="3"/>
      <c r="E1" s="3"/>
      <c r="F1" s="3"/>
    </row>
    <row r="2" spans="1:6">
      <c r="A2" s="4" t="str">
        <f>封面!$D$13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目录!$E53&amp;目录!$F53</f>
        <v>表4-13</v>
      </c>
    </row>
    <row r="4" spans="1:6">
      <c r="A4" s="5" t="str">
        <f>'1汇总'!$A$4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="1" customFormat="1" ht="12.4" spans="1:9">
      <c r="A6" s="10" t="s">
        <v>1247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="1" customFormat="1" ht="12.85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39"/>
    </row>
    <row r="8" spans="1:9">
      <c r="A8" s="26" t="s">
        <v>1248</v>
      </c>
      <c r="B8" s="23"/>
      <c r="C8" s="19">
        <f>'4.13.1土地使用权'!K21</f>
        <v>0</v>
      </c>
      <c r="D8" s="20">
        <f>IF(基本信息!$C$4&lt;&gt;"B","",'4.13.1土地使用权'!L21)</f>
        <v>0</v>
      </c>
      <c r="E8" s="21">
        <f>IF(基本信息!$C$4&lt;&gt;"B","",D8-C8)</f>
        <v>0</v>
      </c>
      <c r="F8" s="61">
        <f>IF(基本信息!$C$4&lt;&gt;"B","",IF(C8=0,0,ROUND(E8/ABS(C8),4)))</f>
        <v>0</v>
      </c>
      <c r="H8" s="42"/>
      <c r="I8" s="46" t="str">
        <f>IF(C8-H8=0,"OK","F")</f>
        <v>OK</v>
      </c>
    </row>
    <row r="9" spans="1:9">
      <c r="A9" s="26" t="s">
        <v>1249</v>
      </c>
      <c r="B9" s="23"/>
      <c r="C9" s="19">
        <f>'4.13.2其他无形'!G21</f>
        <v>0</v>
      </c>
      <c r="D9" s="20">
        <f>IF(基本信息!$C$4&lt;&gt;"B","",'4.13.2其他无形'!H21)</f>
        <v>0</v>
      </c>
      <c r="E9" s="21">
        <f>IF(基本信息!$C$4&lt;&gt;"B","",D9-C9)</f>
        <v>0</v>
      </c>
      <c r="F9" s="61">
        <f>IF(基本信息!$C$4&lt;&gt;"B","",IF(C9=0,0,ROUND(E9/ABS(C9),4)))</f>
        <v>0</v>
      </c>
      <c r="H9" s="42"/>
      <c r="I9" s="46" t="str">
        <f>IF(C9-H9=0,"OK","F")</f>
        <v>OK</v>
      </c>
    </row>
    <row r="10" spans="1:9">
      <c r="A10" s="22"/>
      <c r="B10" s="23"/>
      <c r="C10" s="19"/>
      <c r="D10" s="20"/>
      <c r="E10" s="21"/>
      <c r="F10" s="61"/>
      <c r="H10" s="42"/>
      <c r="I10" s="46" t="str">
        <f>IF(C10-H10=0,"OK","F")</f>
        <v>OK</v>
      </c>
    </row>
    <row r="11" spans="1:8">
      <c r="A11" s="26"/>
      <c r="B11" s="23"/>
      <c r="C11" s="19"/>
      <c r="D11" s="20"/>
      <c r="E11" s="21"/>
      <c r="F11" s="61"/>
      <c r="H11" s="42"/>
    </row>
    <row r="12" spans="1:9">
      <c r="A12" s="27" t="s">
        <v>280</v>
      </c>
      <c r="B12" s="69"/>
      <c r="C12" s="63">
        <f>ROUND(SUM(C8:C11),2)</f>
        <v>0</v>
      </c>
      <c r="D12" s="70">
        <f>IF(基本信息!$C$4&lt;&gt;"B","",ROUND(SUM(D8:D11),2))</f>
        <v>0</v>
      </c>
      <c r="E12" s="64">
        <f>IF(基本信息!$C$4&lt;&gt;"B","",ROUND(SUM(E8:E11),2))</f>
        <v>0</v>
      </c>
      <c r="F12" s="65">
        <f>IF(基本信息!$C$4&lt;&gt;"B","",IF(C12=0,0,ROUND(E12/ABS(C12),4)))</f>
        <v>0</v>
      </c>
      <c r="H12" s="45"/>
      <c r="I12" s="46" t="str">
        <f>IF(C12-H12=0,"OK","F")</f>
        <v>OK</v>
      </c>
    </row>
    <row r="13" spans="1:6">
      <c r="A13" s="33"/>
      <c r="B13" s="33"/>
      <c r="C13" s="33"/>
      <c r="D13" s="33"/>
      <c r="E13" s="33"/>
      <c r="F13" s="33"/>
    </row>
    <row r="14" spans="1:7">
      <c r="A14" s="34" t="str">
        <f>"被评估企业填表人："&amp;基本信息!$C$13</f>
        <v>被评估企业填表人：王向春</v>
      </c>
      <c r="B14" s="35"/>
      <c r="C14" s="35"/>
      <c r="D14" s="33"/>
      <c r="E14" s="33"/>
      <c r="F14" s="47" t="str">
        <f>IF(基本信息!$C$4="B","评估人员:"&amp;基本信息!$C68,"")</f>
        <v>评估人员:</v>
      </c>
      <c r="G14" s="48"/>
    </row>
    <row r="15" spans="1:6">
      <c r="A15" s="34" t="str">
        <f>"填表日期："&amp;基本信息!$C$14</f>
        <v>填表日期：2026年2月10日</v>
      </c>
      <c r="B15" s="35"/>
      <c r="C15" s="35"/>
      <c r="D15" s="33"/>
      <c r="E15" s="33"/>
      <c r="F15" s="33"/>
    </row>
  </sheetData>
  <mergeCells count="1">
    <mergeCell ref="A6:A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6" max="1048575" man="1"/>
  </colBreaks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view="pageBreakPreview" zoomScale="107" zoomScaleNormal="100" workbookViewId="0">
      <pane xSplit="15" ySplit="7" topLeftCell="P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5" width="7.53333333333333" customWidth="1"/>
    <col min="6" max="6" width="6.8" customWidth="1"/>
    <col min="7" max="7" width="5.33333333333333" customWidth="1"/>
    <col min="8" max="8" width="9.53333333333333" customWidth="1"/>
    <col min="9" max="9" width="5.53333333333333" customWidth="1"/>
    <col min="10" max="10" width="9.2" customWidth="1"/>
    <col min="11" max="11" width="13.2" customWidth="1"/>
    <col min="12" max="12" width="12.2" customWidth="1"/>
    <col min="13" max="13" width="11.8666666666667" customWidth="1"/>
    <col min="14" max="14" width="7.53333333333333" customWidth="1"/>
    <col min="16" max="16" width="3.66666666666667" customWidth="1"/>
    <col min="17" max="17" width="9.66666666666667" customWidth="1"/>
    <col min="18" max="18" width="5.53333333333333" customWidth="1"/>
    <col min="20" max="20" width="9.2" customWidth="1"/>
  </cols>
  <sheetData>
    <row r="1" ht="20.1" spans="1:20">
      <c r="A1" s="2" t="str">
        <f>目录!$C54</f>
        <v>无形资产——土地使用权评估明细表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T1" s="3"/>
    </row>
    <row r="2" spans="1:2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T2" s="3"/>
    </row>
    <row r="3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6"/>
      <c r="N3" s="36"/>
      <c r="O3" s="36" t="str">
        <f>目录!$E54&amp;目录!$F54</f>
        <v>表4-13-1</v>
      </c>
      <c r="T3" s="5"/>
    </row>
    <row r="4" spans="1:2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6" t="s">
        <v>214</v>
      </c>
      <c r="T4" s="5"/>
    </row>
    <row r="5" ht="17.1" spans="1:20">
      <c r="A5" s="71" t="s">
        <v>215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3" t="s">
        <v>216</v>
      </c>
      <c r="M5" s="74"/>
      <c r="N5" s="74"/>
      <c r="O5" s="75"/>
      <c r="T5" s="5"/>
    </row>
    <row r="6" s="1" customFormat="1" ht="12.45" spans="1:20">
      <c r="A6" s="76" t="s">
        <v>346</v>
      </c>
      <c r="B6" s="77" t="s">
        <v>1250</v>
      </c>
      <c r="C6" s="77" t="s">
        <v>1251</v>
      </c>
      <c r="D6" s="77" t="s">
        <v>1252</v>
      </c>
      <c r="E6" s="77" t="s">
        <v>1253</v>
      </c>
      <c r="F6" s="77" t="s">
        <v>1254</v>
      </c>
      <c r="G6" s="77" t="s">
        <v>1255</v>
      </c>
      <c r="H6" s="77" t="s">
        <v>1256</v>
      </c>
      <c r="I6" s="77" t="s">
        <v>1257</v>
      </c>
      <c r="J6" s="125" t="s">
        <v>352</v>
      </c>
      <c r="K6" s="78" t="s">
        <v>217</v>
      </c>
      <c r="L6" s="79" t="s">
        <v>355</v>
      </c>
      <c r="M6" s="80" t="s">
        <v>204</v>
      </c>
      <c r="N6" s="80" t="s">
        <v>205</v>
      </c>
      <c r="O6" s="81" t="s">
        <v>285</v>
      </c>
      <c r="Q6" s="103" t="s">
        <v>218</v>
      </c>
      <c r="R6" s="103" t="s">
        <v>219</v>
      </c>
      <c r="S6" s="127" t="s">
        <v>1258</v>
      </c>
      <c r="T6" s="128" t="s">
        <v>382</v>
      </c>
    </row>
    <row r="7" s="1" customFormat="1" ht="14.15" spans="1:20">
      <c r="A7" s="82"/>
      <c r="B7" s="83"/>
      <c r="C7" s="83"/>
      <c r="D7" s="83"/>
      <c r="E7" s="83"/>
      <c r="F7" s="83"/>
      <c r="G7" s="83"/>
      <c r="H7" s="83" t="s">
        <v>356</v>
      </c>
      <c r="I7" s="126"/>
      <c r="J7" s="83" t="s">
        <v>357</v>
      </c>
      <c r="K7" s="84"/>
      <c r="L7" s="85"/>
      <c r="M7" s="86"/>
      <c r="N7" s="86"/>
      <c r="O7" s="87"/>
      <c r="Q7" s="104"/>
      <c r="R7" s="105"/>
      <c r="S7" s="128" t="s">
        <v>356</v>
      </c>
      <c r="T7" s="128" t="s">
        <v>357</v>
      </c>
    </row>
    <row r="8" spans="1:20">
      <c r="A8" s="88">
        <v>1</v>
      </c>
      <c r="B8" s="89"/>
      <c r="C8" s="89"/>
      <c r="D8" s="51"/>
      <c r="E8" s="51"/>
      <c r="F8" s="89"/>
      <c r="G8" s="117"/>
      <c r="H8" s="90"/>
      <c r="I8" s="90"/>
      <c r="J8" s="90"/>
      <c r="K8" s="90"/>
      <c r="L8" s="20"/>
      <c r="M8" s="21">
        <f>IF(基本信息!$C$4&lt;&gt;"B","",L8-K8)</f>
        <v>0</v>
      </c>
      <c r="N8" s="40">
        <f>IF(基本信息!$C$4&lt;&gt;"B","",IF(K8=0,0,ROUND(M8/ABS(K8),4)))</f>
        <v>0</v>
      </c>
      <c r="O8" s="91"/>
      <c r="Q8" s="106"/>
      <c r="R8" s="107" t="str">
        <f>IF(K8-Q8=0,"OK","F")</f>
        <v>OK</v>
      </c>
      <c r="S8" s="129"/>
      <c r="T8" s="129">
        <f>IF(H8=0,0,ROUND(L8/S8,0))</f>
        <v>0</v>
      </c>
    </row>
    <row r="9" spans="1:20">
      <c r="A9" s="88">
        <f>A8+1</f>
        <v>2</v>
      </c>
      <c r="B9" s="89"/>
      <c r="C9" s="89"/>
      <c r="D9" s="51"/>
      <c r="E9" s="51"/>
      <c r="F9" s="89"/>
      <c r="G9" s="117"/>
      <c r="H9" s="90"/>
      <c r="I9" s="90"/>
      <c r="J9" s="90"/>
      <c r="K9" s="90"/>
      <c r="L9" s="20"/>
      <c r="M9" s="21"/>
      <c r="N9" s="92"/>
      <c r="O9" s="91"/>
      <c r="Q9" s="42"/>
      <c r="R9" s="108" t="str">
        <f>IF(K9-Q9=0,"OK","F")</f>
        <v>OK</v>
      </c>
      <c r="S9" s="129"/>
      <c r="T9" s="129"/>
    </row>
    <row r="10" spans="1:20">
      <c r="A10" s="88">
        <f t="shared" ref="A10:A17" si="0">A9+1</f>
        <v>3</v>
      </c>
      <c r="B10" s="89"/>
      <c r="C10" s="89"/>
      <c r="D10" s="51"/>
      <c r="E10" s="51"/>
      <c r="F10" s="89"/>
      <c r="G10" s="117"/>
      <c r="H10" s="90"/>
      <c r="I10" s="90"/>
      <c r="J10" s="90"/>
      <c r="K10" s="90"/>
      <c r="L10" s="20"/>
      <c r="M10" s="21"/>
      <c r="N10" s="92"/>
      <c r="O10" s="91"/>
      <c r="Q10" s="42"/>
      <c r="R10" s="108"/>
      <c r="S10" s="129"/>
      <c r="T10" s="129"/>
    </row>
    <row r="11" spans="1:20">
      <c r="A11" s="88">
        <f t="shared" si="0"/>
        <v>4</v>
      </c>
      <c r="B11" s="89"/>
      <c r="C11" s="89"/>
      <c r="D11" s="51"/>
      <c r="E11" s="51"/>
      <c r="F11" s="89"/>
      <c r="G11" s="117"/>
      <c r="H11" s="90"/>
      <c r="I11" s="90"/>
      <c r="J11" s="90"/>
      <c r="K11" s="90"/>
      <c r="L11" s="20"/>
      <c r="M11" s="21"/>
      <c r="N11" s="92"/>
      <c r="O11" s="91"/>
      <c r="Q11" s="42"/>
      <c r="R11" s="108"/>
      <c r="S11" s="129"/>
      <c r="T11" s="129"/>
    </row>
    <row r="12" spans="1:20">
      <c r="A12" s="88">
        <f t="shared" si="0"/>
        <v>5</v>
      </c>
      <c r="B12" s="89"/>
      <c r="C12" s="89"/>
      <c r="D12" s="51"/>
      <c r="E12" s="51"/>
      <c r="F12" s="89"/>
      <c r="G12" s="117"/>
      <c r="H12" s="90"/>
      <c r="I12" s="90"/>
      <c r="J12" s="90"/>
      <c r="K12" s="90"/>
      <c r="L12" s="20"/>
      <c r="M12" s="21"/>
      <c r="N12" s="92"/>
      <c r="O12" s="91"/>
      <c r="Q12" s="42"/>
      <c r="R12" s="108"/>
      <c r="S12" s="129"/>
      <c r="T12" s="129"/>
    </row>
    <row r="13" spans="1:20">
      <c r="A13" s="88">
        <f t="shared" si="0"/>
        <v>6</v>
      </c>
      <c r="B13" s="89"/>
      <c r="C13" s="89"/>
      <c r="D13" s="51"/>
      <c r="E13" s="51"/>
      <c r="F13" s="89"/>
      <c r="G13" s="117"/>
      <c r="H13" s="90"/>
      <c r="I13" s="90"/>
      <c r="J13" s="90"/>
      <c r="K13" s="90"/>
      <c r="L13" s="20"/>
      <c r="M13" s="21"/>
      <c r="N13" s="92"/>
      <c r="O13" s="91"/>
      <c r="Q13" s="42"/>
      <c r="R13" s="108"/>
      <c r="S13" s="129"/>
      <c r="T13" s="129"/>
    </row>
    <row r="14" spans="1:20">
      <c r="A14" s="88">
        <f t="shared" si="0"/>
        <v>7</v>
      </c>
      <c r="B14" s="89"/>
      <c r="C14" s="89"/>
      <c r="D14" s="51"/>
      <c r="E14" s="51"/>
      <c r="F14" s="89"/>
      <c r="G14" s="117"/>
      <c r="H14" s="90"/>
      <c r="I14" s="90"/>
      <c r="J14" s="90"/>
      <c r="K14" s="90"/>
      <c r="L14" s="20"/>
      <c r="M14" s="21"/>
      <c r="N14" s="92"/>
      <c r="O14" s="91"/>
      <c r="Q14" s="42"/>
      <c r="R14" s="108"/>
      <c r="S14" s="129"/>
      <c r="T14" s="129"/>
    </row>
    <row r="15" spans="1:20">
      <c r="A15" s="88">
        <f t="shared" si="0"/>
        <v>8</v>
      </c>
      <c r="B15" s="89"/>
      <c r="C15" s="89"/>
      <c r="D15" s="51"/>
      <c r="E15" s="51"/>
      <c r="F15" s="89"/>
      <c r="G15" s="117"/>
      <c r="H15" s="90"/>
      <c r="I15" s="90"/>
      <c r="J15" s="90"/>
      <c r="K15" s="90"/>
      <c r="L15" s="20"/>
      <c r="M15" s="21"/>
      <c r="N15" s="92"/>
      <c r="O15" s="91"/>
      <c r="Q15" s="42"/>
      <c r="R15" s="108"/>
      <c r="S15" s="129"/>
      <c r="T15" s="129"/>
    </row>
    <row r="16" spans="1:20">
      <c r="A16" s="88">
        <f t="shared" si="0"/>
        <v>9</v>
      </c>
      <c r="B16" s="89"/>
      <c r="C16" s="89"/>
      <c r="D16" s="51"/>
      <c r="E16" s="51"/>
      <c r="F16" s="89"/>
      <c r="G16" s="117"/>
      <c r="H16" s="90"/>
      <c r="I16" s="90"/>
      <c r="J16" s="90"/>
      <c r="K16" s="90"/>
      <c r="L16" s="20"/>
      <c r="M16" s="21"/>
      <c r="N16" s="92"/>
      <c r="O16" s="91"/>
      <c r="Q16" s="42"/>
      <c r="R16" s="108"/>
      <c r="S16" s="129"/>
      <c r="T16" s="129"/>
    </row>
    <row r="17" spans="1:20">
      <c r="A17" s="88">
        <f t="shared" si="0"/>
        <v>10</v>
      </c>
      <c r="B17" s="93"/>
      <c r="C17" s="93"/>
      <c r="D17" s="51"/>
      <c r="E17" s="51"/>
      <c r="F17" s="93"/>
      <c r="G17" s="117"/>
      <c r="H17" s="90"/>
      <c r="I17" s="90"/>
      <c r="J17" s="90"/>
      <c r="K17" s="90"/>
      <c r="L17" s="20"/>
      <c r="M17" s="21"/>
      <c r="N17" s="92"/>
      <c r="O17" s="94"/>
      <c r="Q17" s="42"/>
      <c r="R17" s="109"/>
      <c r="S17" s="129"/>
      <c r="T17" s="129"/>
    </row>
    <row r="18" spans="1:20">
      <c r="A18" s="88"/>
      <c r="B18" s="95"/>
      <c r="C18" s="95"/>
      <c r="D18" s="51"/>
      <c r="E18" s="51"/>
      <c r="F18" s="95"/>
      <c r="G18" s="117"/>
      <c r="H18" s="90"/>
      <c r="I18" s="90"/>
      <c r="J18" s="90"/>
      <c r="K18" s="90"/>
      <c r="L18" s="20"/>
      <c r="M18" s="21"/>
      <c r="N18" s="92"/>
      <c r="O18" s="94"/>
      <c r="Q18" s="42"/>
      <c r="R18" s="109"/>
      <c r="S18" s="129"/>
      <c r="T18" s="129"/>
    </row>
    <row r="19" spans="1:20">
      <c r="A19" s="118"/>
      <c r="B19" s="119" t="s">
        <v>280</v>
      </c>
      <c r="C19" s="120"/>
      <c r="D19" s="121"/>
      <c r="E19" s="121"/>
      <c r="F19" s="121"/>
      <c r="G19" s="121"/>
      <c r="H19" s="121"/>
      <c r="I19" s="121"/>
      <c r="J19" s="121"/>
      <c r="K19" s="122">
        <f>ROUND(SUM(K8:K18),2)</f>
        <v>0</v>
      </c>
      <c r="L19" s="20">
        <f>IF(基本信息!$C$4&lt;&gt;"B","",ROUND(SUM(L8:L18),2))</f>
        <v>0</v>
      </c>
      <c r="M19" s="21">
        <f>IF(基本信息!$C$4&lt;&gt;"B","",ROUND(SUM(M8:M18),2))</f>
        <v>0</v>
      </c>
      <c r="N19" s="124">
        <f>IF(基本信息!$C$4&lt;&gt;"B","",IF(K19=0,0,ROUND(M19/ABS(K19),4)))</f>
        <v>0</v>
      </c>
      <c r="O19" s="61"/>
      <c r="Q19" s="42"/>
      <c r="R19" s="109"/>
      <c r="S19" s="130"/>
      <c r="T19" s="131"/>
    </row>
    <row r="20" spans="1:20">
      <c r="A20" s="123"/>
      <c r="B20" s="119" t="s">
        <v>369</v>
      </c>
      <c r="C20" s="120"/>
      <c r="D20" s="121"/>
      <c r="E20" s="121"/>
      <c r="F20" s="121"/>
      <c r="G20" s="121"/>
      <c r="H20" s="121"/>
      <c r="I20" s="121"/>
      <c r="J20" s="121"/>
      <c r="K20" s="122"/>
      <c r="L20" s="20"/>
      <c r="M20" s="21">
        <f>IF(基本信息!$C$4&lt;&gt;"B","",L20-K20)</f>
        <v>0</v>
      </c>
      <c r="N20" s="124">
        <f>IF(基本信息!$C$4&lt;&gt;"B","",IF(K20=0,0,ROUND(M20/ABS(K20),4)))</f>
        <v>0</v>
      </c>
      <c r="O20" s="61"/>
      <c r="Q20" s="42"/>
      <c r="R20" s="109"/>
      <c r="S20" s="130"/>
      <c r="T20" s="131"/>
    </row>
    <row r="21" spans="1:20">
      <c r="A21" s="96"/>
      <c r="B21" s="97" t="s">
        <v>280</v>
      </c>
      <c r="C21" s="98"/>
      <c r="D21" s="98"/>
      <c r="E21" s="98"/>
      <c r="F21" s="98"/>
      <c r="G21" s="98"/>
      <c r="H21" s="98"/>
      <c r="I21" s="98"/>
      <c r="J21" s="98"/>
      <c r="K21" s="99">
        <f>K19-K20</f>
        <v>0</v>
      </c>
      <c r="L21" s="31">
        <f>IF(基本信息!$C$4&lt;&gt;"B","",L19-L20)</f>
        <v>0</v>
      </c>
      <c r="M21" s="32">
        <f>IF(基本信息!$C$4&lt;&gt;"B","",M19-M20)</f>
        <v>0</v>
      </c>
      <c r="N21" s="100">
        <f>IF(基本信息!$C$4&lt;&gt;"B","",IF(K21=0,0,ROUND(M21/ABS(K21),4)))</f>
        <v>0</v>
      </c>
      <c r="O21" s="101"/>
      <c r="Q21" s="110"/>
      <c r="R21" s="111" t="str">
        <f>IF(K21-Q21=0,"OK","F")</f>
        <v>OK</v>
      </c>
      <c r="S21" s="130"/>
      <c r="T21" s="132"/>
    </row>
    <row r="22" spans="1: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20">
      <c r="A23" s="34" t="str">
        <f>"被评估企业填表人："&amp;基本信息!$C$13</f>
        <v>被评估企业填表人：王向春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33"/>
      <c r="M23" s="33"/>
      <c r="N23" s="33"/>
      <c r="O23" s="47" t="str">
        <f>IF(基本信息!$C$4="B","评估人员:"&amp;基本信息!$C69,"")</f>
        <v>评估人员:</v>
      </c>
      <c r="P23" s="48"/>
      <c r="S23" s="48"/>
      <c r="T23" s="133"/>
    </row>
    <row r="24" spans="1:20">
      <c r="A24" s="34" t="str">
        <f>"填表日期："&amp;基本信息!$C$14</f>
        <v>填表日期：2026年2月10日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33"/>
      <c r="M24" s="33"/>
      <c r="N24" s="33"/>
      <c r="O24" s="33"/>
      <c r="T24" s="133"/>
    </row>
  </sheetData>
  <mergeCells count="13">
    <mergeCell ref="A6:A7"/>
    <mergeCell ref="B6:B7"/>
    <mergeCell ref="C6:C7"/>
    <mergeCell ref="D6:D7"/>
    <mergeCell ref="E6:E7"/>
    <mergeCell ref="F6:F7"/>
    <mergeCell ref="G6:G7"/>
    <mergeCell ref="I6:I7"/>
    <mergeCell ref="K6:K7"/>
    <mergeCell ref="L6:L7"/>
    <mergeCell ref="M6:M7"/>
    <mergeCell ref="N6:N7"/>
    <mergeCell ref="O6:O7"/>
  </mergeCells>
  <printOptions horizontalCentered="1"/>
  <pageMargins left="0.31496062992126" right="0.31496062992126" top="0.94488188976378" bottom="0.748031496062992" header="0.31496062992126" footer="0.31496062992126"/>
  <pageSetup paperSize="9" scale="91" fitToHeight="0" orientation="landscape"/>
  <headerFooter/>
  <colBreaks count="1" manualBreakCount="1">
    <brk id="15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showGridLines="0" view="pageBreakPreview" zoomScale="99" zoomScaleNormal="100" workbookViewId="0">
      <pane xSplit="11" ySplit="7" topLeftCell="L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5" width="7.53333333333333" customWidth="1"/>
    <col min="6" max="6" width="9.53333333333333" customWidth="1"/>
    <col min="7" max="7" width="13.2" customWidth="1"/>
    <col min="8" max="8" width="12.2" customWidth="1"/>
    <col min="9" max="9" width="11.8666666666667" customWidth="1"/>
    <col min="10" max="10" width="7.53333333333333" customWidth="1"/>
    <col min="12" max="12" width="3.66666666666667" customWidth="1"/>
    <col min="13" max="13" width="9.66666666666667" customWidth="1"/>
    <col min="14" max="14" width="5.53333333333333" customWidth="1"/>
  </cols>
  <sheetData>
    <row r="1" ht="20.1" spans="1:11">
      <c r="A1" s="2" t="str">
        <f>目录!$C55</f>
        <v>无形资产——其他无形资产评估明细表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5"/>
      <c r="B3" s="5"/>
      <c r="C3" s="5"/>
      <c r="D3" s="5"/>
      <c r="E3" s="5"/>
      <c r="F3" s="5"/>
      <c r="G3" s="5"/>
      <c r="H3" s="5"/>
      <c r="I3" s="36"/>
      <c r="J3" s="36"/>
      <c r="K3" s="36" t="str">
        <f>目录!$E55&amp;目录!$F55</f>
        <v>表4-13-2</v>
      </c>
    </row>
    <row r="4" spans="1:11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36" t="s">
        <v>214</v>
      </c>
    </row>
    <row r="5" ht="17.1" spans="1:11">
      <c r="A5" s="71" t="s">
        <v>215</v>
      </c>
      <c r="B5" s="72"/>
      <c r="C5" s="72"/>
      <c r="D5" s="72"/>
      <c r="E5" s="72"/>
      <c r="F5" s="72"/>
      <c r="G5" s="72"/>
      <c r="H5" s="73" t="s">
        <v>216</v>
      </c>
      <c r="I5" s="74"/>
      <c r="J5" s="74"/>
      <c r="K5" s="75"/>
    </row>
    <row r="6" s="1" customFormat="1" ht="12.45" spans="1:14">
      <c r="A6" s="76" t="s">
        <v>346</v>
      </c>
      <c r="B6" s="77" t="s">
        <v>1259</v>
      </c>
      <c r="C6" s="77" t="s">
        <v>1260</v>
      </c>
      <c r="D6" s="77" t="s">
        <v>1252</v>
      </c>
      <c r="E6" s="77" t="s">
        <v>1261</v>
      </c>
      <c r="F6" s="77" t="s">
        <v>1262</v>
      </c>
      <c r="G6" s="78" t="s">
        <v>217</v>
      </c>
      <c r="H6" s="79" t="s">
        <v>355</v>
      </c>
      <c r="I6" s="80" t="s">
        <v>204</v>
      </c>
      <c r="J6" s="80" t="s">
        <v>205</v>
      </c>
      <c r="K6" s="81" t="s">
        <v>285</v>
      </c>
      <c r="M6" s="103" t="s">
        <v>218</v>
      </c>
      <c r="N6" s="103" t="s">
        <v>219</v>
      </c>
    </row>
    <row r="7" s="1" customFormat="1" ht="12.4" spans="1:14">
      <c r="A7" s="82"/>
      <c r="B7" s="83"/>
      <c r="C7" s="83"/>
      <c r="D7" s="83"/>
      <c r="E7" s="83"/>
      <c r="F7" s="83" t="s">
        <v>1263</v>
      </c>
      <c r="G7" s="84"/>
      <c r="H7" s="85"/>
      <c r="I7" s="86"/>
      <c r="J7" s="86"/>
      <c r="K7" s="87"/>
      <c r="M7" s="104"/>
      <c r="N7" s="105"/>
    </row>
    <row r="8" spans="1:14">
      <c r="A8" s="88">
        <v>1</v>
      </c>
      <c r="B8" s="89"/>
      <c r="C8" s="89"/>
      <c r="D8" s="114"/>
      <c r="E8" s="117"/>
      <c r="F8" s="90"/>
      <c r="G8" s="90"/>
      <c r="H8" s="20"/>
      <c r="I8" s="21">
        <f>IF(基本信息!$C$4&lt;&gt;"B","",H8-G8)</f>
        <v>0</v>
      </c>
      <c r="J8" s="40">
        <f>IF(基本信息!$C$4&lt;&gt;"B","",IF(G8=0,0,ROUND(I8/ABS(G8),4)))</f>
        <v>0</v>
      </c>
      <c r="K8" s="91"/>
      <c r="M8" s="106"/>
      <c r="N8" s="107" t="str">
        <f>IF(G8-M8=0,"OK","F")</f>
        <v>OK</v>
      </c>
    </row>
    <row r="9" spans="1:14">
      <c r="A9" s="88">
        <f>A8+1</f>
        <v>2</v>
      </c>
      <c r="B9" s="89"/>
      <c r="C9" s="89"/>
      <c r="D9" s="114"/>
      <c r="E9" s="117"/>
      <c r="F9" s="90"/>
      <c r="G9" s="90"/>
      <c r="H9" s="20"/>
      <c r="I9" s="21"/>
      <c r="J9" s="92"/>
      <c r="K9" s="91"/>
      <c r="M9" s="42"/>
      <c r="N9" s="108" t="str">
        <f>IF(G9-M9=0,"OK","F")</f>
        <v>OK</v>
      </c>
    </row>
    <row r="10" spans="1:14">
      <c r="A10" s="88">
        <f t="shared" ref="A10:A17" si="0">A9+1</f>
        <v>3</v>
      </c>
      <c r="B10" s="89"/>
      <c r="C10" s="89"/>
      <c r="D10" s="114"/>
      <c r="E10" s="117"/>
      <c r="F10" s="90"/>
      <c r="G10" s="90"/>
      <c r="H10" s="20"/>
      <c r="I10" s="21"/>
      <c r="J10" s="92"/>
      <c r="K10" s="91"/>
      <c r="M10" s="42"/>
      <c r="N10" s="108"/>
    </row>
    <row r="11" spans="1:14">
      <c r="A11" s="88">
        <f t="shared" si="0"/>
        <v>4</v>
      </c>
      <c r="B11" s="89"/>
      <c r="C11" s="89"/>
      <c r="D11" s="114"/>
      <c r="E11" s="117"/>
      <c r="F11" s="90"/>
      <c r="G11" s="90"/>
      <c r="H11" s="20"/>
      <c r="I11" s="21"/>
      <c r="J11" s="92"/>
      <c r="K11" s="91"/>
      <c r="M11" s="42"/>
      <c r="N11" s="108"/>
    </row>
    <row r="12" spans="1:14">
      <c r="A12" s="88">
        <f t="shared" si="0"/>
        <v>5</v>
      </c>
      <c r="B12" s="89"/>
      <c r="C12" s="89"/>
      <c r="D12" s="114"/>
      <c r="E12" s="117"/>
      <c r="F12" s="90"/>
      <c r="G12" s="90"/>
      <c r="H12" s="20"/>
      <c r="I12" s="21"/>
      <c r="J12" s="92"/>
      <c r="K12" s="91"/>
      <c r="M12" s="42"/>
      <c r="N12" s="108"/>
    </row>
    <row r="13" spans="1:14">
      <c r="A13" s="88">
        <f t="shared" si="0"/>
        <v>6</v>
      </c>
      <c r="B13" s="89"/>
      <c r="C13" s="89"/>
      <c r="D13" s="114"/>
      <c r="E13" s="117"/>
      <c r="F13" s="90"/>
      <c r="G13" s="90"/>
      <c r="H13" s="20"/>
      <c r="I13" s="21"/>
      <c r="J13" s="92"/>
      <c r="K13" s="91"/>
      <c r="M13" s="42"/>
      <c r="N13" s="108"/>
    </row>
    <row r="14" spans="1:14">
      <c r="A14" s="88">
        <f t="shared" si="0"/>
        <v>7</v>
      </c>
      <c r="B14" s="89"/>
      <c r="C14" s="89"/>
      <c r="D14" s="114"/>
      <c r="E14" s="117"/>
      <c r="F14" s="90"/>
      <c r="G14" s="90"/>
      <c r="H14" s="20"/>
      <c r="I14" s="21"/>
      <c r="J14" s="92"/>
      <c r="K14" s="91"/>
      <c r="M14" s="42"/>
      <c r="N14" s="108"/>
    </row>
    <row r="15" spans="1:14">
      <c r="A15" s="88">
        <f t="shared" si="0"/>
        <v>8</v>
      </c>
      <c r="B15" s="89"/>
      <c r="C15" s="89"/>
      <c r="D15" s="114"/>
      <c r="E15" s="117"/>
      <c r="F15" s="90"/>
      <c r="G15" s="90"/>
      <c r="H15" s="20"/>
      <c r="I15" s="21"/>
      <c r="J15" s="92"/>
      <c r="K15" s="91"/>
      <c r="M15" s="42"/>
      <c r="N15" s="108"/>
    </row>
    <row r="16" spans="1:14">
      <c r="A16" s="88">
        <f t="shared" si="0"/>
        <v>9</v>
      </c>
      <c r="B16" s="89"/>
      <c r="C16" s="89"/>
      <c r="D16" s="114"/>
      <c r="E16" s="117"/>
      <c r="F16" s="90"/>
      <c r="G16" s="90"/>
      <c r="H16" s="20"/>
      <c r="I16" s="21"/>
      <c r="J16" s="92"/>
      <c r="K16" s="91"/>
      <c r="M16" s="42"/>
      <c r="N16" s="108"/>
    </row>
    <row r="17" spans="1:14">
      <c r="A17" s="88">
        <f t="shared" si="0"/>
        <v>10</v>
      </c>
      <c r="B17" s="93"/>
      <c r="C17" s="93"/>
      <c r="D17" s="114"/>
      <c r="E17" s="117"/>
      <c r="F17" s="90"/>
      <c r="G17" s="90"/>
      <c r="H17" s="20"/>
      <c r="I17" s="21"/>
      <c r="J17" s="92"/>
      <c r="K17" s="94"/>
      <c r="M17" s="42"/>
      <c r="N17" s="109"/>
    </row>
    <row r="18" spans="1:14">
      <c r="A18" s="88"/>
      <c r="B18" s="95"/>
      <c r="C18" s="95"/>
      <c r="D18" s="114"/>
      <c r="E18" s="117"/>
      <c r="F18" s="90"/>
      <c r="G18" s="90"/>
      <c r="H18" s="20"/>
      <c r="I18" s="21"/>
      <c r="J18" s="92"/>
      <c r="K18" s="94"/>
      <c r="M18" s="42"/>
      <c r="N18" s="109"/>
    </row>
    <row r="19" spans="1:14">
      <c r="A19" s="118"/>
      <c r="B19" s="119" t="s">
        <v>280</v>
      </c>
      <c r="C19" s="120"/>
      <c r="D19" s="121"/>
      <c r="E19" s="121"/>
      <c r="F19" s="121"/>
      <c r="G19" s="122">
        <f>ROUND(SUM(G8:G18),2)</f>
        <v>0</v>
      </c>
      <c r="H19" s="20">
        <f>IF(基本信息!$C$4&lt;&gt;"B","",ROUND(SUM(H8:H18),2))</f>
        <v>0</v>
      </c>
      <c r="I19" s="21">
        <f>IF(基本信息!$C$4&lt;&gt;"B","",ROUND(SUM(I8:I18),2))</f>
        <v>0</v>
      </c>
      <c r="J19" s="124">
        <f>IF(基本信息!$C$4&lt;&gt;"B","",IF(G19=0,0,ROUND(I19/ABS(G19),4)))</f>
        <v>0</v>
      </c>
      <c r="K19" s="61"/>
      <c r="M19" s="42"/>
      <c r="N19" s="109"/>
    </row>
    <row r="20" spans="1:14">
      <c r="A20" s="123"/>
      <c r="B20" s="119" t="s">
        <v>369</v>
      </c>
      <c r="C20" s="120"/>
      <c r="D20" s="121"/>
      <c r="E20" s="121"/>
      <c r="F20" s="121"/>
      <c r="G20" s="122"/>
      <c r="H20" s="20"/>
      <c r="I20" s="21">
        <f>IF(基本信息!$C$4&lt;&gt;"B","",H20-G20)</f>
        <v>0</v>
      </c>
      <c r="J20" s="124">
        <f>IF(基本信息!$C$4&lt;&gt;"B","",IF(G20=0,0,ROUND(I20/ABS(G20),4)))</f>
        <v>0</v>
      </c>
      <c r="K20" s="61"/>
      <c r="M20" s="42"/>
      <c r="N20" s="109"/>
    </row>
    <row r="21" spans="1:14">
      <c r="A21" s="96"/>
      <c r="B21" s="97" t="s">
        <v>280</v>
      </c>
      <c r="C21" s="98"/>
      <c r="D21" s="98"/>
      <c r="E21" s="98"/>
      <c r="F21" s="98"/>
      <c r="G21" s="99">
        <f>G19-G20</f>
        <v>0</v>
      </c>
      <c r="H21" s="31">
        <f>IF(基本信息!$C$4&lt;&gt;"B","",H19-H20)</f>
        <v>0</v>
      </c>
      <c r="I21" s="32">
        <f>IF(基本信息!$C$4&lt;&gt;"B","",I19-I20)</f>
        <v>0</v>
      </c>
      <c r="J21" s="100">
        <f>IF(基本信息!$C$4&lt;&gt;"B","",IF(G21=0,0,ROUND(I21/ABS(G21),4)))</f>
        <v>0</v>
      </c>
      <c r="K21" s="101"/>
      <c r="M21" s="110"/>
      <c r="N21" s="111" t="str">
        <f>IF(G21-M21=0,"OK","F")</f>
        <v>OK</v>
      </c>
    </row>
    <row r="22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2">
      <c r="A23" s="34" t="str">
        <f>"被评估企业填表人："&amp;基本信息!$C$13</f>
        <v>被评估企业填表人：王向春</v>
      </c>
      <c r="B23" s="102"/>
      <c r="C23" s="102"/>
      <c r="D23" s="102"/>
      <c r="E23" s="102"/>
      <c r="F23" s="102"/>
      <c r="G23" s="102"/>
      <c r="H23" s="33"/>
      <c r="I23" s="33"/>
      <c r="J23" s="33"/>
      <c r="K23" s="47" t="str">
        <f>IF(基本信息!$C$4="B","评估人员:"&amp;基本信息!$C70,"")</f>
        <v>评估人员:</v>
      </c>
      <c r="L23" s="48"/>
    </row>
    <row r="24" spans="1:11">
      <c r="A24" s="34" t="str">
        <f>"填表日期："&amp;基本信息!$C$14</f>
        <v>填表日期：2026年2月10日</v>
      </c>
      <c r="B24" s="102"/>
      <c r="C24" s="102"/>
      <c r="D24" s="102"/>
      <c r="E24" s="102"/>
      <c r="F24" s="102"/>
      <c r="G24" s="102"/>
      <c r="H24" s="33"/>
      <c r="I24" s="33"/>
      <c r="J24" s="33"/>
      <c r="K24" s="33"/>
    </row>
  </sheetData>
  <mergeCells count="10">
    <mergeCell ref="A6:A7"/>
    <mergeCell ref="B6:B7"/>
    <mergeCell ref="C6:C7"/>
    <mergeCell ref="D6:D7"/>
    <mergeCell ref="E6:E7"/>
    <mergeCell ref="G6:G7"/>
    <mergeCell ref="H6:H7"/>
    <mergeCell ref="I6:I7"/>
    <mergeCell ref="J6:J7"/>
    <mergeCell ref="K6:K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showGridLines="0" view="pageBreakPreview" zoomScale="117" zoomScaleNormal="100" workbookViewId="0">
      <pane xSplit="8" ySplit="7" topLeftCell="I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4" width="13.2" customWidth="1"/>
    <col min="5" max="5" width="12.2" customWidth="1"/>
    <col min="6" max="6" width="11.8666666666667" customWidth="1"/>
    <col min="7" max="7" width="7.53333333333333" customWidth="1"/>
    <col min="9" max="9" width="3.66666666666667" customWidth="1"/>
    <col min="10" max="10" width="9.66666666666667" customWidth="1"/>
    <col min="11" max="11" width="5.53333333333333" customWidth="1"/>
  </cols>
  <sheetData>
    <row r="1" ht="20.1" spans="1:8">
      <c r="A1" s="2" t="str">
        <f>目录!$C56</f>
        <v>开发支出评估明细表</v>
      </c>
      <c r="B1" s="3"/>
      <c r="C1" s="3"/>
      <c r="D1" s="3"/>
      <c r="E1" s="3"/>
      <c r="F1" s="3"/>
      <c r="G1" s="3"/>
      <c r="H1" s="3"/>
    </row>
    <row r="2" spans="1:8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</row>
    <row r="3" spans="1:8">
      <c r="A3" s="5"/>
      <c r="B3" s="5"/>
      <c r="C3" s="5"/>
      <c r="D3" s="5"/>
      <c r="E3" s="5"/>
      <c r="F3" s="36"/>
      <c r="G3" s="36"/>
      <c r="H3" s="36" t="str">
        <f>目录!$E56&amp;目录!$F56</f>
        <v>表4-14</v>
      </c>
    </row>
    <row r="4" spans="1:8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36" t="s">
        <v>214</v>
      </c>
    </row>
    <row r="5" ht="17.1" spans="1:8">
      <c r="A5" s="71" t="s">
        <v>215</v>
      </c>
      <c r="B5" s="72"/>
      <c r="C5" s="72"/>
      <c r="D5" s="72"/>
      <c r="E5" s="73" t="s">
        <v>216</v>
      </c>
      <c r="F5" s="74"/>
      <c r="G5" s="74"/>
      <c r="H5" s="75"/>
    </row>
    <row r="6" s="1" customFormat="1" ht="12.4" spans="1:11">
      <c r="A6" s="76" t="s">
        <v>346</v>
      </c>
      <c r="B6" s="77" t="s">
        <v>1264</v>
      </c>
      <c r="C6" s="77" t="s">
        <v>1265</v>
      </c>
      <c r="D6" s="78" t="s">
        <v>217</v>
      </c>
      <c r="E6" s="79" t="s">
        <v>355</v>
      </c>
      <c r="F6" s="80" t="s">
        <v>204</v>
      </c>
      <c r="G6" s="80" t="s">
        <v>205</v>
      </c>
      <c r="H6" s="81" t="s">
        <v>285</v>
      </c>
      <c r="J6" s="103" t="s">
        <v>218</v>
      </c>
      <c r="K6" s="103" t="s">
        <v>219</v>
      </c>
    </row>
    <row r="7" s="1" customFormat="1" ht="12.4" spans="1:11">
      <c r="A7" s="82"/>
      <c r="B7" s="83"/>
      <c r="C7" s="83"/>
      <c r="D7" s="84"/>
      <c r="E7" s="85"/>
      <c r="F7" s="86"/>
      <c r="G7" s="86"/>
      <c r="H7" s="87"/>
      <c r="J7" s="104"/>
      <c r="K7" s="105"/>
    </row>
    <row r="8" spans="1:11">
      <c r="A8" s="88">
        <v>1</v>
      </c>
      <c r="B8" s="89"/>
      <c r="C8" s="89"/>
      <c r="D8" s="90"/>
      <c r="E8" s="20"/>
      <c r="F8" s="21">
        <f>IF(基本信息!$C$4&lt;&gt;"B","",E8-D8)</f>
        <v>0</v>
      </c>
      <c r="G8" s="40">
        <f>IF(基本信息!$C$4&lt;&gt;"B","",IF(D8=0,0,ROUND(F8/ABS(D8),4)))</f>
        <v>0</v>
      </c>
      <c r="H8" s="91"/>
      <c r="J8" s="106"/>
      <c r="K8" s="107" t="str">
        <f>IF(D8-J8=0,"OK","F")</f>
        <v>OK</v>
      </c>
    </row>
    <row r="9" spans="1:11">
      <c r="A9" s="88">
        <f>A8+1</f>
        <v>2</v>
      </c>
      <c r="B9" s="89"/>
      <c r="C9" s="89"/>
      <c r="D9" s="90"/>
      <c r="E9" s="20"/>
      <c r="F9" s="21"/>
      <c r="G9" s="92"/>
      <c r="H9" s="91"/>
      <c r="J9" s="42"/>
      <c r="K9" s="108" t="str">
        <f>IF(D9-J9=0,"OK","F")</f>
        <v>OK</v>
      </c>
    </row>
    <row r="10" spans="1:11">
      <c r="A10" s="88">
        <f t="shared" ref="A10:A17" si="0">A9+1</f>
        <v>3</v>
      </c>
      <c r="B10" s="89"/>
      <c r="C10" s="89"/>
      <c r="D10" s="90"/>
      <c r="E10" s="20"/>
      <c r="F10" s="21"/>
      <c r="G10" s="92"/>
      <c r="H10" s="91"/>
      <c r="J10" s="42"/>
      <c r="K10" s="108"/>
    </row>
    <row r="11" spans="1:11">
      <c r="A11" s="88">
        <f t="shared" si="0"/>
        <v>4</v>
      </c>
      <c r="B11" s="89"/>
      <c r="C11" s="89"/>
      <c r="D11" s="90"/>
      <c r="E11" s="20"/>
      <c r="F11" s="21"/>
      <c r="G11" s="92"/>
      <c r="H11" s="91"/>
      <c r="J11" s="42"/>
      <c r="K11" s="108"/>
    </row>
    <row r="12" spans="1:11">
      <c r="A12" s="88">
        <f t="shared" si="0"/>
        <v>5</v>
      </c>
      <c r="B12" s="89"/>
      <c r="C12" s="89"/>
      <c r="D12" s="90"/>
      <c r="E12" s="20"/>
      <c r="F12" s="21"/>
      <c r="G12" s="92"/>
      <c r="H12" s="91"/>
      <c r="J12" s="42"/>
      <c r="K12" s="108"/>
    </row>
    <row r="13" spans="1:11">
      <c r="A13" s="88">
        <f t="shared" si="0"/>
        <v>6</v>
      </c>
      <c r="B13" s="89"/>
      <c r="C13" s="89"/>
      <c r="D13" s="90"/>
      <c r="E13" s="20"/>
      <c r="F13" s="21"/>
      <c r="G13" s="92"/>
      <c r="H13" s="91"/>
      <c r="J13" s="42"/>
      <c r="K13" s="108"/>
    </row>
    <row r="14" spans="1:11">
      <c r="A14" s="88">
        <f t="shared" si="0"/>
        <v>7</v>
      </c>
      <c r="B14" s="89"/>
      <c r="C14" s="89"/>
      <c r="D14" s="90"/>
      <c r="E14" s="20"/>
      <c r="F14" s="21"/>
      <c r="G14" s="92"/>
      <c r="H14" s="91"/>
      <c r="J14" s="42"/>
      <c r="K14" s="108"/>
    </row>
    <row r="15" spans="1:11">
      <c r="A15" s="88">
        <f t="shared" si="0"/>
        <v>8</v>
      </c>
      <c r="B15" s="89"/>
      <c r="C15" s="89"/>
      <c r="D15" s="90"/>
      <c r="E15" s="20"/>
      <c r="F15" s="21"/>
      <c r="G15" s="92"/>
      <c r="H15" s="91"/>
      <c r="J15" s="42"/>
      <c r="K15" s="108"/>
    </row>
    <row r="16" spans="1:11">
      <c r="A16" s="88">
        <f t="shared" si="0"/>
        <v>9</v>
      </c>
      <c r="B16" s="89"/>
      <c r="C16" s="89"/>
      <c r="D16" s="90"/>
      <c r="E16" s="20"/>
      <c r="F16" s="21"/>
      <c r="G16" s="92"/>
      <c r="H16" s="91"/>
      <c r="J16" s="42"/>
      <c r="K16" s="108"/>
    </row>
    <row r="17" spans="1:11">
      <c r="A17" s="88">
        <f t="shared" si="0"/>
        <v>10</v>
      </c>
      <c r="B17" s="93"/>
      <c r="C17" s="93"/>
      <c r="D17" s="90"/>
      <c r="E17" s="20"/>
      <c r="F17" s="21"/>
      <c r="G17" s="92"/>
      <c r="H17" s="94"/>
      <c r="J17" s="42"/>
      <c r="K17" s="109"/>
    </row>
    <row r="18" spans="1:11">
      <c r="A18" s="88"/>
      <c r="B18" s="95"/>
      <c r="C18" s="95"/>
      <c r="D18" s="90"/>
      <c r="E18" s="20"/>
      <c r="F18" s="21"/>
      <c r="G18" s="92"/>
      <c r="H18" s="94"/>
      <c r="J18" s="42"/>
      <c r="K18" s="109"/>
    </row>
    <row r="19" spans="1:11">
      <c r="A19" s="96"/>
      <c r="B19" s="97" t="s">
        <v>280</v>
      </c>
      <c r="C19" s="98"/>
      <c r="D19" s="99">
        <f>ROUND(SUM(D8:D18),2)</f>
        <v>0</v>
      </c>
      <c r="E19" s="31">
        <f>IF(基本信息!$C$4&lt;&gt;"B","",ROUND(SUM(E8:E18),2))</f>
        <v>0</v>
      </c>
      <c r="F19" s="32">
        <f>IF(基本信息!$C$4&lt;&gt;"B","",ROUND(SUM(F8:F18),2))</f>
        <v>0</v>
      </c>
      <c r="G19" s="100">
        <f>IF(基本信息!$C$4&lt;&gt;"B","",IF(D19=0,0,ROUND(F19/ABS(D19),4)))</f>
        <v>0</v>
      </c>
      <c r="H19" s="101"/>
      <c r="J19" s="110"/>
      <c r="K19" s="111" t="str">
        <f>IF(D19-J19=0,"OK","F")</f>
        <v>OK</v>
      </c>
    </row>
    <row r="20" spans="1:8">
      <c r="A20" s="33"/>
      <c r="B20" s="33"/>
      <c r="C20" s="33"/>
      <c r="D20" s="33"/>
      <c r="E20" s="33"/>
      <c r="F20" s="33"/>
      <c r="G20" s="33"/>
      <c r="H20" s="33"/>
    </row>
    <row r="21" spans="1:9">
      <c r="A21" s="34" t="str">
        <f>"被评估企业填表人："&amp;基本信息!$C$13</f>
        <v>被评估企业填表人：王向春</v>
      </c>
      <c r="B21" s="102"/>
      <c r="C21" s="102"/>
      <c r="D21" s="102"/>
      <c r="E21" s="33"/>
      <c r="F21" s="33"/>
      <c r="G21" s="33"/>
      <c r="H21" s="47" t="str">
        <f>IF(基本信息!$C$4="B","评估人员:"&amp;基本信息!$C71,"")</f>
        <v>评估人员:</v>
      </c>
      <c r="I21" s="48"/>
    </row>
    <row r="22" spans="1:8">
      <c r="A22" s="34" t="str">
        <f>"填表日期："&amp;基本信息!$C$14</f>
        <v>填表日期：2026年2月10日</v>
      </c>
      <c r="B22" s="102"/>
      <c r="C22" s="102"/>
      <c r="D22" s="102"/>
      <c r="E22" s="33"/>
      <c r="F22" s="33"/>
      <c r="G22" s="33"/>
      <c r="H22" s="33"/>
    </row>
  </sheetData>
  <mergeCells count="8"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8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showGridLines="0" view="pageBreakPreview" zoomScale="102" zoomScaleNormal="100" workbookViewId="0">
      <pane xSplit="8" ySplit="7" topLeftCell="I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4" width="13.2" customWidth="1"/>
    <col min="5" max="5" width="12.2" customWidth="1"/>
    <col min="6" max="6" width="11.8666666666667" customWidth="1"/>
    <col min="7" max="7" width="7.53333333333333" customWidth="1"/>
    <col min="9" max="9" width="3.66666666666667" customWidth="1"/>
    <col min="10" max="10" width="9.66666666666667" customWidth="1"/>
    <col min="11" max="11" width="5.53333333333333" customWidth="1"/>
  </cols>
  <sheetData>
    <row r="1" ht="20.1" spans="1:8">
      <c r="A1" s="2" t="str">
        <f>目录!$C57</f>
        <v>商誉评估明细表</v>
      </c>
      <c r="B1" s="3"/>
      <c r="C1" s="3"/>
      <c r="D1" s="3"/>
      <c r="E1" s="3"/>
      <c r="F1" s="3"/>
      <c r="G1" s="3"/>
      <c r="H1" s="3"/>
    </row>
    <row r="2" spans="1:8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</row>
    <row r="3" spans="1:8">
      <c r="A3" s="5"/>
      <c r="B3" s="5"/>
      <c r="C3" s="5"/>
      <c r="D3" s="5"/>
      <c r="E3" s="5"/>
      <c r="F3" s="36"/>
      <c r="G3" s="36"/>
      <c r="H3" s="36" t="str">
        <f>目录!$E57&amp;目录!$F57</f>
        <v>表4-15</v>
      </c>
    </row>
    <row r="4" spans="1:8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36" t="s">
        <v>214</v>
      </c>
    </row>
    <row r="5" ht="17.1" spans="1:8">
      <c r="A5" s="71" t="s">
        <v>215</v>
      </c>
      <c r="B5" s="72"/>
      <c r="C5" s="72"/>
      <c r="D5" s="72"/>
      <c r="E5" s="73" t="s">
        <v>216</v>
      </c>
      <c r="F5" s="74"/>
      <c r="G5" s="74"/>
      <c r="H5" s="75"/>
    </row>
    <row r="6" s="1" customFormat="1" ht="12.4" spans="1:11">
      <c r="A6" s="76" t="s">
        <v>346</v>
      </c>
      <c r="B6" s="77" t="s">
        <v>1266</v>
      </c>
      <c r="C6" s="77" t="s">
        <v>1267</v>
      </c>
      <c r="D6" s="78" t="s">
        <v>217</v>
      </c>
      <c r="E6" s="79" t="s">
        <v>355</v>
      </c>
      <c r="F6" s="80" t="s">
        <v>204</v>
      </c>
      <c r="G6" s="80" t="s">
        <v>205</v>
      </c>
      <c r="H6" s="81" t="s">
        <v>285</v>
      </c>
      <c r="J6" s="103" t="s">
        <v>218</v>
      </c>
      <c r="K6" s="103" t="s">
        <v>219</v>
      </c>
    </row>
    <row r="7" s="1" customFormat="1" ht="12.4" spans="1:11">
      <c r="A7" s="82"/>
      <c r="B7" s="83"/>
      <c r="C7" s="83"/>
      <c r="D7" s="84"/>
      <c r="E7" s="85"/>
      <c r="F7" s="86"/>
      <c r="G7" s="86"/>
      <c r="H7" s="87"/>
      <c r="J7" s="104"/>
      <c r="K7" s="105"/>
    </row>
    <row r="8" spans="1:11">
      <c r="A8" s="88">
        <v>1</v>
      </c>
      <c r="B8" s="89"/>
      <c r="C8" s="115"/>
      <c r="D8" s="90"/>
      <c r="E8" s="20"/>
      <c r="F8" s="21">
        <f>IF(基本信息!$C$4&lt;&gt;"B","",E8-D8)</f>
        <v>0</v>
      </c>
      <c r="G8" s="40">
        <f>IF(基本信息!$C$4&lt;&gt;"B","",IF(D8=0,0,ROUND(F8/ABS(D8),4)))</f>
        <v>0</v>
      </c>
      <c r="H8" s="91"/>
      <c r="J8" s="106"/>
      <c r="K8" s="107" t="str">
        <f>IF(D8-J8=0,"OK","F")</f>
        <v>OK</v>
      </c>
    </row>
    <row r="9" spans="1:11">
      <c r="A9" s="88">
        <f>A8+1</f>
        <v>2</v>
      </c>
      <c r="B9" s="89"/>
      <c r="C9" s="115"/>
      <c r="D9" s="90"/>
      <c r="E9" s="20"/>
      <c r="F9" s="21"/>
      <c r="G9" s="92"/>
      <c r="H9" s="91"/>
      <c r="J9" s="42"/>
      <c r="K9" s="108" t="str">
        <f>IF(D9-J9=0,"OK","F")</f>
        <v>OK</v>
      </c>
    </row>
    <row r="10" spans="1:11">
      <c r="A10" s="88">
        <f t="shared" ref="A10:A17" si="0">A9+1</f>
        <v>3</v>
      </c>
      <c r="B10" s="89"/>
      <c r="C10" s="115"/>
      <c r="D10" s="90"/>
      <c r="E10" s="20"/>
      <c r="F10" s="21"/>
      <c r="G10" s="92"/>
      <c r="H10" s="91"/>
      <c r="J10" s="42"/>
      <c r="K10" s="108"/>
    </row>
    <row r="11" spans="1:11">
      <c r="A11" s="88">
        <f t="shared" si="0"/>
        <v>4</v>
      </c>
      <c r="B11" s="89"/>
      <c r="C11" s="115"/>
      <c r="D11" s="90"/>
      <c r="E11" s="20"/>
      <c r="F11" s="21"/>
      <c r="G11" s="92"/>
      <c r="H11" s="91"/>
      <c r="J11" s="42"/>
      <c r="K11" s="108"/>
    </row>
    <row r="12" spans="1:11">
      <c r="A12" s="88">
        <f t="shared" si="0"/>
        <v>5</v>
      </c>
      <c r="B12" s="89"/>
      <c r="C12" s="115"/>
      <c r="D12" s="90"/>
      <c r="E12" s="20"/>
      <c r="F12" s="21"/>
      <c r="G12" s="92"/>
      <c r="H12" s="91"/>
      <c r="J12" s="42"/>
      <c r="K12" s="108"/>
    </row>
    <row r="13" spans="1:11">
      <c r="A13" s="88">
        <f t="shared" si="0"/>
        <v>6</v>
      </c>
      <c r="B13" s="89"/>
      <c r="C13" s="115"/>
      <c r="D13" s="90"/>
      <c r="E13" s="20"/>
      <c r="F13" s="21"/>
      <c r="G13" s="92"/>
      <c r="H13" s="91"/>
      <c r="J13" s="42"/>
      <c r="K13" s="108"/>
    </row>
    <row r="14" spans="1:11">
      <c r="A14" s="88">
        <f t="shared" si="0"/>
        <v>7</v>
      </c>
      <c r="B14" s="89"/>
      <c r="C14" s="115"/>
      <c r="D14" s="90"/>
      <c r="E14" s="20"/>
      <c r="F14" s="21"/>
      <c r="G14" s="92"/>
      <c r="H14" s="91"/>
      <c r="J14" s="42"/>
      <c r="K14" s="108"/>
    </row>
    <row r="15" spans="1:11">
      <c r="A15" s="88">
        <f t="shared" si="0"/>
        <v>8</v>
      </c>
      <c r="B15" s="89"/>
      <c r="C15" s="115"/>
      <c r="D15" s="90"/>
      <c r="E15" s="20"/>
      <c r="F15" s="21"/>
      <c r="G15" s="92"/>
      <c r="H15" s="91"/>
      <c r="J15" s="42"/>
      <c r="K15" s="108"/>
    </row>
    <row r="16" spans="1:11">
      <c r="A16" s="88">
        <f t="shared" si="0"/>
        <v>9</v>
      </c>
      <c r="B16" s="89"/>
      <c r="C16" s="115"/>
      <c r="D16" s="90"/>
      <c r="E16" s="20"/>
      <c r="F16" s="21"/>
      <c r="G16" s="92"/>
      <c r="H16" s="91"/>
      <c r="J16" s="42"/>
      <c r="K16" s="108"/>
    </row>
    <row r="17" spans="1:11">
      <c r="A17" s="88">
        <f t="shared" si="0"/>
        <v>10</v>
      </c>
      <c r="B17" s="93"/>
      <c r="C17" s="116"/>
      <c r="D17" s="90"/>
      <c r="E17" s="20"/>
      <c r="F17" s="21"/>
      <c r="G17" s="92"/>
      <c r="H17" s="94"/>
      <c r="J17" s="42"/>
      <c r="K17" s="109"/>
    </row>
    <row r="18" spans="1:11">
      <c r="A18" s="88"/>
      <c r="B18" s="95"/>
      <c r="C18" s="116"/>
      <c r="D18" s="90"/>
      <c r="E18" s="20"/>
      <c r="F18" s="21"/>
      <c r="G18" s="92"/>
      <c r="H18" s="94"/>
      <c r="J18" s="42"/>
      <c r="K18" s="109"/>
    </row>
    <row r="19" spans="1:11">
      <c r="A19" s="96"/>
      <c r="B19" s="97" t="s">
        <v>280</v>
      </c>
      <c r="C19" s="98"/>
      <c r="D19" s="99">
        <f>ROUND(SUM(D8:D18),2)</f>
        <v>0</v>
      </c>
      <c r="E19" s="31">
        <f>IF(基本信息!$C$4&lt;&gt;"B","",ROUND(SUM(E8:E18),2))</f>
        <v>0</v>
      </c>
      <c r="F19" s="32">
        <f>IF(基本信息!$C$4&lt;&gt;"B","",ROUND(SUM(F8:F18),2))</f>
        <v>0</v>
      </c>
      <c r="G19" s="100">
        <f>IF(基本信息!$C$4&lt;&gt;"B","",IF(D19=0,0,ROUND(F19/ABS(D19),4)))</f>
        <v>0</v>
      </c>
      <c r="H19" s="101"/>
      <c r="J19" s="110"/>
      <c r="K19" s="111" t="str">
        <f>IF(D19-J19=0,"OK","F")</f>
        <v>OK</v>
      </c>
    </row>
    <row r="20" spans="1:8">
      <c r="A20" s="33"/>
      <c r="B20" s="33"/>
      <c r="C20" s="33"/>
      <c r="D20" s="33"/>
      <c r="E20" s="33"/>
      <c r="F20" s="33"/>
      <c r="G20" s="33"/>
      <c r="H20" s="33"/>
    </row>
    <row r="21" spans="1:9">
      <c r="A21" s="34" t="str">
        <f>"被评估企业填表人："&amp;基本信息!$C$13</f>
        <v>被评估企业填表人：王向春</v>
      </c>
      <c r="B21" s="102"/>
      <c r="C21" s="102"/>
      <c r="D21" s="102"/>
      <c r="E21" s="33"/>
      <c r="F21" s="33"/>
      <c r="G21" s="33"/>
      <c r="H21" s="47" t="str">
        <f>IF(基本信息!$C$4="B","评估人员:"&amp;基本信息!$C72,"")</f>
        <v>评估人员:</v>
      </c>
      <c r="I21" s="48"/>
    </row>
    <row r="22" spans="1:8">
      <c r="A22" s="34" t="str">
        <f>"填表日期："&amp;基本信息!$C$14</f>
        <v>填表日期：2026年2月10日</v>
      </c>
      <c r="B22" s="102"/>
      <c r="C22" s="102"/>
      <c r="D22" s="102"/>
      <c r="E22" s="33"/>
      <c r="F22" s="33"/>
      <c r="G22" s="33"/>
      <c r="H22" s="33"/>
    </row>
  </sheetData>
  <mergeCells count="8"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8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99" zoomScaleNormal="100" workbookViewId="0">
      <pane xSplit="10" ySplit="7" topLeftCell="K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5" width="9.66666666666667" customWidth="1"/>
    <col min="6" max="6" width="13.2" customWidth="1"/>
    <col min="7" max="7" width="12.2" customWidth="1"/>
    <col min="8" max="8" width="11.8666666666667" customWidth="1"/>
    <col min="9" max="9" width="7.53333333333333" customWidth="1"/>
    <col min="11" max="11" width="3.66666666666667" customWidth="1"/>
    <col min="12" max="12" width="9.66666666666667" customWidth="1"/>
    <col min="13" max="13" width="5.53333333333333" customWidth="1"/>
  </cols>
  <sheetData>
    <row r="1" ht="20.1" spans="1:10">
      <c r="A1" s="2" t="str">
        <f>目录!$C58</f>
        <v>长期待摊费用评估明细表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36"/>
      <c r="I3" s="36"/>
      <c r="J3" s="36" t="str">
        <f>目录!$E58&amp;目录!$F58</f>
        <v>表4-16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7.1" spans="1:10">
      <c r="A5" s="71" t="s">
        <v>215</v>
      </c>
      <c r="B5" s="72"/>
      <c r="C5" s="72"/>
      <c r="D5" s="72"/>
      <c r="E5" s="72"/>
      <c r="F5" s="72"/>
      <c r="G5" s="73" t="s">
        <v>216</v>
      </c>
      <c r="H5" s="74"/>
      <c r="I5" s="74"/>
      <c r="J5" s="75"/>
    </row>
    <row r="6" s="1" customFormat="1" ht="12.45" spans="1:13">
      <c r="A6" s="76" t="s">
        <v>346</v>
      </c>
      <c r="B6" s="77" t="s">
        <v>1268</v>
      </c>
      <c r="C6" s="77" t="s">
        <v>1269</v>
      </c>
      <c r="D6" s="112" t="s">
        <v>1270</v>
      </c>
      <c r="E6" s="112" t="s">
        <v>1271</v>
      </c>
      <c r="F6" s="78" t="s">
        <v>217</v>
      </c>
      <c r="G6" s="79" t="s">
        <v>355</v>
      </c>
      <c r="H6" s="80" t="s">
        <v>204</v>
      </c>
      <c r="I6" s="80" t="s">
        <v>205</v>
      </c>
      <c r="J6" s="81" t="s">
        <v>285</v>
      </c>
      <c r="L6" s="103" t="s">
        <v>218</v>
      </c>
      <c r="M6" s="103" t="s">
        <v>219</v>
      </c>
    </row>
    <row r="7" s="1" customFormat="1" ht="12.4" spans="1:13">
      <c r="A7" s="82"/>
      <c r="B7" s="83"/>
      <c r="C7" s="83"/>
      <c r="D7" s="113" t="s">
        <v>1272</v>
      </c>
      <c r="E7" s="113" t="s">
        <v>1273</v>
      </c>
      <c r="F7" s="84"/>
      <c r="G7" s="85"/>
      <c r="H7" s="86"/>
      <c r="I7" s="86"/>
      <c r="J7" s="87"/>
      <c r="L7" s="104"/>
      <c r="M7" s="105"/>
    </row>
    <row r="8" spans="1:13">
      <c r="A8" s="88">
        <v>1</v>
      </c>
      <c r="B8" s="89"/>
      <c r="C8" s="90"/>
      <c r="D8" s="89"/>
      <c r="E8" s="114"/>
      <c r="F8" s="90"/>
      <c r="G8" s="20"/>
      <c r="H8" s="21">
        <f>IF(基本信息!$C$4&lt;&gt;"B","",G8-F8)</f>
        <v>0</v>
      </c>
      <c r="I8" s="40">
        <f>IF(基本信息!$C$4&lt;&gt;"B","",IF(F8=0,0,ROUND(H8/ABS(F8),4)))</f>
        <v>0</v>
      </c>
      <c r="J8" s="91"/>
      <c r="L8" s="106"/>
      <c r="M8" s="107" t="str">
        <f>IF(F8-L8=0,"OK","F")</f>
        <v>OK</v>
      </c>
    </row>
    <row r="9" spans="1:13">
      <c r="A9" s="88">
        <f>A8+1</f>
        <v>2</v>
      </c>
      <c r="B9" s="89"/>
      <c r="C9" s="90"/>
      <c r="D9" s="89"/>
      <c r="E9" s="114"/>
      <c r="F9" s="90"/>
      <c r="G9" s="20"/>
      <c r="H9" s="21"/>
      <c r="I9" s="92"/>
      <c r="J9" s="91"/>
      <c r="L9" s="42"/>
      <c r="M9" s="108" t="str">
        <f>IF(F9-L9=0,"OK","F")</f>
        <v>OK</v>
      </c>
    </row>
    <row r="10" spans="1:13">
      <c r="A10" s="88">
        <f t="shared" ref="A10:A17" si="0">A9+1</f>
        <v>3</v>
      </c>
      <c r="B10" s="89"/>
      <c r="C10" s="90"/>
      <c r="D10" s="89"/>
      <c r="E10" s="114"/>
      <c r="F10" s="90"/>
      <c r="G10" s="20"/>
      <c r="H10" s="21"/>
      <c r="I10" s="92"/>
      <c r="J10" s="91"/>
      <c r="L10" s="42"/>
      <c r="M10" s="108"/>
    </row>
    <row r="11" spans="1:13">
      <c r="A11" s="88">
        <f t="shared" si="0"/>
        <v>4</v>
      </c>
      <c r="B11" s="89"/>
      <c r="C11" s="90"/>
      <c r="D11" s="89"/>
      <c r="E11" s="114"/>
      <c r="F11" s="90"/>
      <c r="G11" s="20"/>
      <c r="H11" s="21"/>
      <c r="I11" s="92"/>
      <c r="J11" s="91"/>
      <c r="L11" s="42"/>
      <c r="M11" s="108"/>
    </row>
    <row r="12" spans="1:13">
      <c r="A12" s="88">
        <f t="shared" si="0"/>
        <v>5</v>
      </c>
      <c r="B12" s="89"/>
      <c r="C12" s="90"/>
      <c r="D12" s="89"/>
      <c r="E12" s="114"/>
      <c r="F12" s="90"/>
      <c r="G12" s="20"/>
      <c r="H12" s="21"/>
      <c r="I12" s="92"/>
      <c r="J12" s="91"/>
      <c r="L12" s="42"/>
      <c r="M12" s="108"/>
    </row>
    <row r="13" spans="1:13">
      <c r="A13" s="88">
        <f t="shared" si="0"/>
        <v>6</v>
      </c>
      <c r="B13" s="89"/>
      <c r="C13" s="90"/>
      <c r="D13" s="89"/>
      <c r="E13" s="114"/>
      <c r="F13" s="90"/>
      <c r="G13" s="20"/>
      <c r="H13" s="21"/>
      <c r="I13" s="92"/>
      <c r="J13" s="91"/>
      <c r="L13" s="42"/>
      <c r="M13" s="108"/>
    </row>
    <row r="14" spans="1:13">
      <c r="A14" s="88">
        <f t="shared" si="0"/>
        <v>7</v>
      </c>
      <c r="B14" s="89"/>
      <c r="C14" s="90"/>
      <c r="D14" s="89"/>
      <c r="E14" s="114"/>
      <c r="F14" s="90"/>
      <c r="G14" s="20"/>
      <c r="H14" s="21"/>
      <c r="I14" s="92"/>
      <c r="J14" s="91"/>
      <c r="L14" s="42"/>
      <c r="M14" s="108"/>
    </row>
    <row r="15" spans="1:13">
      <c r="A15" s="88">
        <f t="shared" si="0"/>
        <v>8</v>
      </c>
      <c r="B15" s="89"/>
      <c r="C15" s="90"/>
      <c r="D15" s="89"/>
      <c r="E15" s="114"/>
      <c r="F15" s="90"/>
      <c r="G15" s="20"/>
      <c r="H15" s="21"/>
      <c r="I15" s="92"/>
      <c r="J15" s="91"/>
      <c r="L15" s="42"/>
      <c r="M15" s="108"/>
    </row>
    <row r="16" spans="1:13">
      <c r="A16" s="88">
        <f t="shared" si="0"/>
        <v>9</v>
      </c>
      <c r="B16" s="89"/>
      <c r="C16" s="90"/>
      <c r="D16" s="89"/>
      <c r="E16" s="114"/>
      <c r="F16" s="90"/>
      <c r="G16" s="20"/>
      <c r="H16" s="21"/>
      <c r="I16" s="92"/>
      <c r="J16" s="91"/>
      <c r="L16" s="42"/>
      <c r="M16" s="108"/>
    </row>
    <row r="17" spans="1:13">
      <c r="A17" s="88">
        <f t="shared" si="0"/>
        <v>10</v>
      </c>
      <c r="B17" s="93"/>
      <c r="C17" s="90"/>
      <c r="D17" s="93"/>
      <c r="E17" s="114"/>
      <c r="F17" s="90"/>
      <c r="G17" s="20"/>
      <c r="H17" s="21"/>
      <c r="I17" s="92"/>
      <c r="J17" s="94"/>
      <c r="L17" s="42"/>
      <c r="M17" s="109"/>
    </row>
    <row r="18" spans="1:13">
      <c r="A18" s="88"/>
      <c r="B18" s="95"/>
      <c r="C18" s="90"/>
      <c r="D18" s="95"/>
      <c r="E18" s="114"/>
      <c r="F18" s="90"/>
      <c r="G18" s="20"/>
      <c r="H18" s="21"/>
      <c r="I18" s="92"/>
      <c r="J18" s="94"/>
      <c r="L18" s="42"/>
      <c r="M18" s="109"/>
    </row>
    <row r="19" spans="1:13">
      <c r="A19" s="96"/>
      <c r="B19" s="97" t="s">
        <v>280</v>
      </c>
      <c r="C19" s="98"/>
      <c r="D19" s="98"/>
      <c r="E19" s="98"/>
      <c r="F19" s="99">
        <f>ROUND(SUM(F8:F18),2)</f>
        <v>0</v>
      </c>
      <c r="G19" s="31">
        <f>IF(基本信息!$C$4&lt;&gt;"B","",ROUND(SUM(G8:G18),2))</f>
        <v>0</v>
      </c>
      <c r="H19" s="32">
        <f>IF(基本信息!$C$4&lt;&gt;"B","",ROUND(SUM(H8:H18),2))</f>
        <v>0</v>
      </c>
      <c r="I19" s="100">
        <f>IF(基本信息!$C$4&lt;&gt;"B","",IF(F19=0,0,ROUND(H19/ABS(F19),4)))</f>
        <v>0</v>
      </c>
      <c r="J19" s="101"/>
      <c r="L19" s="110"/>
      <c r="M19" s="111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102"/>
      <c r="C21" s="102"/>
      <c r="D21" s="102"/>
      <c r="E21" s="102"/>
      <c r="F21" s="102"/>
      <c r="G21" s="33"/>
      <c r="H21" s="33"/>
      <c r="I21" s="33"/>
      <c r="J21" s="47" t="str">
        <f>IF(基本信息!$C$4="B","评估人员:"&amp;基本信息!$C73,"")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102"/>
      <c r="C22" s="102"/>
      <c r="D22" s="102"/>
      <c r="E22" s="102"/>
      <c r="F22" s="102"/>
      <c r="G22" s="33"/>
      <c r="H22" s="33"/>
      <c r="I22" s="33"/>
      <c r="J22" s="33"/>
    </row>
  </sheetData>
  <mergeCells count="8">
    <mergeCell ref="A6:A7"/>
    <mergeCell ref="B6:B7"/>
    <mergeCell ref="C6:C7"/>
    <mergeCell ref="F6:F7"/>
    <mergeCell ref="G6:G7"/>
    <mergeCell ref="H6:H7"/>
    <mergeCell ref="I6:I7"/>
    <mergeCell ref="J6:J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showGridLines="0" view="pageBreakPreview" zoomScale="112" zoomScaleNormal="100" workbookViewId="0">
      <pane xSplit="8" ySplit="7" topLeftCell="I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4" width="13.2" customWidth="1"/>
    <col min="5" max="5" width="12.2" customWidth="1"/>
    <col min="6" max="6" width="11.8666666666667" customWidth="1"/>
    <col min="7" max="7" width="7.53333333333333" customWidth="1"/>
    <col min="9" max="9" width="3.66666666666667" customWidth="1"/>
    <col min="10" max="10" width="9.66666666666667" customWidth="1"/>
    <col min="11" max="11" width="5.53333333333333" customWidth="1"/>
  </cols>
  <sheetData>
    <row r="1" ht="20.1" spans="1:8">
      <c r="A1" s="2" t="str">
        <f>目录!$C59</f>
        <v>递延所得税资产评估明细表</v>
      </c>
      <c r="B1" s="3"/>
      <c r="C1" s="3"/>
      <c r="D1" s="3"/>
      <c r="E1" s="3"/>
      <c r="F1" s="3"/>
      <c r="G1" s="3"/>
      <c r="H1" s="3"/>
    </row>
    <row r="2" spans="1:8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</row>
    <row r="3" spans="1:8">
      <c r="A3" s="5"/>
      <c r="B3" s="5"/>
      <c r="C3" s="5"/>
      <c r="D3" s="5"/>
      <c r="E3" s="5"/>
      <c r="F3" s="36"/>
      <c r="G3" s="36"/>
      <c r="H3" s="36" t="str">
        <f>目录!$E59&amp;目录!$F59</f>
        <v>表4-17</v>
      </c>
    </row>
    <row r="4" spans="1:8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36" t="s">
        <v>214</v>
      </c>
    </row>
    <row r="5" ht="17.1" spans="1:8">
      <c r="A5" s="71" t="s">
        <v>215</v>
      </c>
      <c r="B5" s="72"/>
      <c r="C5" s="72"/>
      <c r="D5" s="72"/>
      <c r="E5" s="73" t="s">
        <v>216</v>
      </c>
      <c r="F5" s="74"/>
      <c r="G5" s="74"/>
      <c r="H5" s="75"/>
    </row>
    <row r="6" s="1" customFormat="1" ht="12.45" spans="1:11">
      <c r="A6" s="76" t="s">
        <v>346</v>
      </c>
      <c r="B6" s="77" t="s">
        <v>1274</v>
      </c>
      <c r="C6" s="112" t="s">
        <v>1275</v>
      </c>
      <c r="D6" s="78" t="s">
        <v>217</v>
      </c>
      <c r="E6" s="79" t="s">
        <v>355</v>
      </c>
      <c r="F6" s="80" t="s">
        <v>204</v>
      </c>
      <c r="G6" s="80" t="s">
        <v>205</v>
      </c>
      <c r="H6" s="81" t="s">
        <v>285</v>
      </c>
      <c r="J6" s="103" t="s">
        <v>218</v>
      </c>
      <c r="K6" s="103" t="s">
        <v>219</v>
      </c>
    </row>
    <row r="7" s="1" customFormat="1" ht="12.4" spans="1:11">
      <c r="A7" s="82"/>
      <c r="B7" s="83"/>
      <c r="C7" s="113" t="s">
        <v>1276</v>
      </c>
      <c r="D7" s="84"/>
      <c r="E7" s="85"/>
      <c r="F7" s="86"/>
      <c r="G7" s="86"/>
      <c r="H7" s="87"/>
      <c r="J7" s="104"/>
      <c r="K7" s="105"/>
    </row>
    <row r="8" spans="1:11">
      <c r="A8" s="88">
        <v>1</v>
      </c>
      <c r="B8" s="89"/>
      <c r="C8" s="114"/>
      <c r="D8" s="90"/>
      <c r="E8" s="20"/>
      <c r="F8" s="21">
        <f>IF(基本信息!$C$4&lt;&gt;"B","",E8-D8)</f>
        <v>0</v>
      </c>
      <c r="G8" s="40">
        <f>IF(基本信息!$C$4&lt;&gt;"B","",IF(D8=0,0,ROUND(F8/ABS(D8),4)))</f>
        <v>0</v>
      </c>
      <c r="H8" s="91"/>
      <c r="J8" s="106"/>
      <c r="K8" s="107" t="str">
        <f>IF(D8-J8=0,"OK","F")</f>
        <v>OK</v>
      </c>
    </row>
    <row r="9" spans="1:11">
      <c r="A9" s="88">
        <f>A8+1</f>
        <v>2</v>
      </c>
      <c r="B9" s="89"/>
      <c r="C9" s="114"/>
      <c r="D9" s="90"/>
      <c r="E9" s="20"/>
      <c r="F9" s="21"/>
      <c r="G9" s="92"/>
      <c r="H9" s="91"/>
      <c r="J9" s="42"/>
      <c r="K9" s="108" t="str">
        <f>IF(D9-J9=0,"OK","F")</f>
        <v>OK</v>
      </c>
    </row>
    <row r="10" spans="1:11">
      <c r="A10" s="88">
        <f t="shared" ref="A10:A17" si="0">A9+1</f>
        <v>3</v>
      </c>
      <c r="B10" s="89"/>
      <c r="C10" s="114"/>
      <c r="D10" s="90"/>
      <c r="E10" s="20"/>
      <c r="F10" s="21"/>
      <c r="G10" s="92"/>
      <c r="H10" s="91"/>
      <c r="J10" s="42"/>
      <c r="K10" s="108"/>
    </row>
    <row r="11" spans="1:11">
      <c r="A11" s="88">
        <f t="shared" si="0"/>
        <v>4</v>
      </c>
      <c r="B11" s="89"/>
      <c r="C11" s="114"/>
      <c r="D11" s="90"/>
      <c r="E11" s="20"/>
      <c r="F11" s="21"/>
      <c r="G11" s="92"/>
      <c r="H11" s="91"/>
      <c r="J11" s="42"/>
      <c r="K11" s="108"/>
    </row>
    <row r="12" spans="1:11">
      <c r="A12" s="88">
        <f t="shared" si="0"/>
        <v>5</v>
      </c>
      <c r="B12" s="89"/>
      <c r="C12" s="114"/>
      <c r="D12" s="90"/>
      <c r="E12" s="20"/>
      <c r="F12" s="21"/>
      <c r="G12" s="92"/>
      <c r="H12" s="91"/>
      <c r="J12" s="42"/>
      <c r="K12" s="108"/>
    </row>
    <row r="13" spans="1:11">
      <c r="A13" s="88">
        <f t="shared" si="0"/>
        <v>6</v>
      </c>
      <c r="B13" s="89"/>
      <c r="C13" s="114"/>
      <c r="D13" s="90"/>
      <c r="E13" s="20"/>
      <c r="F13" s="21"/>
      <c r="G13" s="92"/>
      <c r="H13" s="91"/>
      <c r="J13" s="42"/>
      <c r="K13" s="108"/>
    </row>
    <row r="14" spans="1:11">
      <c r="A14" s="88">
        <f t="shared" si="0"/>
        <v>7</v>
      </c>
      <c r="B14" s="89"/>
      <c r="C14" s="114"/>
      <c r="D14" s="90"/>
      <c r="E14" s="20"/>
      <c r="F14" s="21"/>
      <c r="G14" s="92"/>
      <c r="H14" s="91"/>
      <c r="J14" s="42"/>
      <c r="K14" s="108"/>
    </row>
    <row r="15" spans="1:11">
      <c r="A15" s="88">
        <f t="shared" si="0"/>
        <v>8</v>
      </c>
      <c r="B15" s="89"/>
      <c r="C15" s="114"/>
      <c r="D15" s="90"/>
      <c r="E15" s="20"/>
      <c r="F15" s="21"/>
      <c r="G15" s="92"/>
      <c r="H15" s="91"/>
      <c r="J15" s="42"/>
      <c r="K15" s="108"/>
    </row>
    <row r="16" spans="1:11">
      <c r="A16" s="88">
        <f t="shared" si="0"/>
        <v>9</v>
      </c>
      <c r="B16" s="89"/>
      <c r="C16" s="114"/>
      <c r="D16" s="90"/>
      <c r="E16" s="20"/>
      <c r="F16" s="21"/>
      <c r="G16" s="92"/>
      <c r="H16" s="91"/>
      <c r="J16" s="42"/>
      <c r="K16" s="108"/>
    </row>
    <row r="17" spans="1:11">
      <c r="A17" s="88">
        <f t="shared" si="0"/>
        <v>10</v>
      </c>
      <c r="B17" s="93"/>
      <c r="C17" s="114"/>
      <c r="D17" s="90"/>
      <c r="E17" s="20"/>
      <c r="F17" s="21"/>
      <c r="G17" s="92"/>
      <c r="H17" s="94"/>
      <c r="J17" s="42"/>
      <c r="K17" s="109"/>
    </row>
    <row r="18" spans="1:11">
      <c r="A18" s="88"/>
      <c r="B18" s="95"/>
      <c r="C18" s="114"/>
      <c r="D18" s="90"/>
      <c r="E18" s="20"/>
      <c r="F18" s="21"/>
      <c r="G18" s="92"/>
      <c r="H18" s="94"/>
      <c r="J18" s="42"/>
      <c r="K18" s="109"/>
    </row>
    <row r="19" spans="1:11">
      <c r="A19" s="96"/>
      <c r="B19" s="97" t="s">
        <v>280</v>
      </c>
      <c r="C19" s="98"/>
      <c r="D19" s="99">
        <f>ROUND(SUM(D8:D18),2)</f>
        <v>0</v>
      </c>
      <c r="E19" s="31">
        <f>IF(基本信息!$C$4&lt;&gt;"B","",ROUND(SUM(E8:E18),2))</f>
        <v>0</v>
      </c>
      <c r="F19" s="32">
        <f>IF(基本信息!$C$4&lt;&gt;"B","",ROUND(SUM(F8:F18),2))</f>
        <v>0</v>
      </c>
      <c r="G19" s="100">
        <f>IF(基本信息!$C$4&lt;&gt;"B","",IF(D19=0,0,ROUND(F19/ABS(D19),4)))</f>
        <v>0</v>
      </c>
      <c r="H19" s="101"/>
      <c r="J19" s="110"/>
      <c r="K19" s="111" t="str">
        <f>IF(D19-J19=0,"OK","F")</f>
        <v>OK</v>
      </c>
    </row>
    <row r="20" spans="1:8">
      <c r="A20" s="33"/>
      <c r="B20" s="33"/>
      <c r="C20" s="33"/>
      <c r="D20" s="33"/>
      <c r="E20" s="33"/>
      <c r="F20" s="33"/>
      <c r="G20" s="33"/>
      <c r="H20" s="33"/>
    </row>
    <row r="21" spans="1:9">
      <c r="A21" s="34" t="str">
        <f>"被评估企业填表人："&amp;基本信息!$C$13</f>
        <v>被评估企业填表人：王向春</v>
      </c>
      <c r="B21" s="102"/>
      <c r="C21" s="102"/>
      <c r="D21" s="102"/>
      <c r="E21" s="33"/>
      <c r="F21" s="33"/>
      <c r="G21" s="33"/>
      <c r="H21" s="47" t="str">
        <f>IF(基本信息!$C$4="B","评估人员:"&amp;基本信息!$C74,"")</f>
        <v>评估人员:</v>
      </c>
      <c r="I21" s="48"/>
    </row>
    <row r="22" spans="1:8">
      <c r="A22" s="34" t="str">
        <f>"填表日期："&amp;基本信息!$C$14</f>
        <v>填表日期：2026年2月10日</v>
      </c>
      <c r="B22" s="102"/>
      <c r="C22" s="102"/>
      <c r="D22" s="102"/>
      <c r="E22" s="33"/>
      <c r="F22" s="33"/>
      <c r="G22" s="33"/>
      <c r="H22" s="33"/>
    </row>
  </sheetData>
  <mergeCells count="7">
    <mergeCell ref="A6:A7"/>
    <mergeCell ref="B6:B7"/>
    <mergeCell ref="D6:D7"/>
    <mergeCell ref="E6:E7"/>
    <mergeCell ref="F6:F7"/>
    <mergeCell ref="G6:G7"/>
    <mergeCell ref="H6:H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showGridLines="0" view="pageBreakPreview" zoomScaleNormal="100" workbookViewId="0">
      <pane xSplit="6" ySplit="7" topLeftCell="G8" activePane="bottomRight" state="frozen"/>
      <selection/>
      <selection pane="topRight"/>
      <selection pane="bottomLeft"/>
      <selection pane="bottomRight" activeCell="D7" sqref="D7"/>
    </sheetView>
  </sheetViews>
  <sheetFormatPr defaultColWidth="9" defaultRowHeight="14.1"/>
  <cols>
    <col min="1" max="1" width="46.8666666666667" customWidth="1"/>
    <col min="2" max="2" width="5.53333333333333" customWidth="1"/>
    <col min="3" max="4" width="15.6666666666667" customWidth="1"/>
    <col min="5" max="5" width="14.8" customWidth="1"/>
    <col min="8" max="8" width="12.5333333333333" customWidth="1"/>
    <col min="11" max="11" width="18.2" customWidth="1"/>
  </cols>
  <sheetData>
    <row r="1" ht="27" customHeight="1" spans="1:6">
      <c r="A1" s="2" t="str">
        <f>目录!C6</f>
        <v>资产评估结果分类汇总表</v>
      </c>
      <c r="B1" s="3"/>
      <c r="C1" s="3"/>
      <c r="D1" s="3"/>
      <c r="E1" s="3"/>
      <c r="F1" s="3"/>
    </row>
    <row r="2" spans="1:6">
      <c r="A2" s="4" t="str">
        <f>封面!D13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目录!E6&amp;目录!F6</f>
        <v>表2</v>
      </c>
    </row>
    <row r="4" spans="1:6">
      <c r="A4" s="5" t="str">
        <f>'1汇总'!A4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344"/>
      <c r="D5" s="8" t="s">
        <v>216</v>
      </c>
      <c r="E5" s="9"/>
      <c r="F5" s="37"/>
    </row>
    <row r="6" ht="15.6" customHeight="1" spans="1:9">
      <c r="A6" s="10" t="s">
        <v>201</v>
      </c>
      <c r="B6" s="11" t="s">
        <v>202</v>
      </c>
      <c r="C6" s="12" t="s">
        <v>217</v>
      </c>
      <c r="D6" s="13" t="s">
        <v>203</v>
      </c>
      <c r="E6" s="14" t="s">
        <v>204</v>
      </c>
      <c r="F6" s="38" t="s">
        <v>205</v>
      </c>
      <c r="H6" s="53" t="s">
        <v>218</v>
      </c>
      <c r="I6" s="53" t="s">
        <v>219</v>
      </c>
    </row>
    <row r="7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53"/>
    </row>
    <row r="8" spans="1:9">
      <c r="A8" s="345" t="s">
        <v>220</v>
      </c>
      <c r="B8" s="23">
        <v>1</v>
      </c>
      <c r="C8" s="346">
        <f>SUM(C9:C21)</f>
        <v>0</v>
      </c>
      <c r="D8" s="347">
        <f>IF(基本信息!$C$4="B",SUM(D9:D21),"")</f>
        <v>0</v>
      </c>
      <c r="E8" s="348">
        <f>IF(基本信息!$C$4="B",SUM(E9:E21),"")</f>
        <v>0</v>
      </c>
      <c r="F8" s="349">
        <f>IF(基本信息!$C$4&lt;&gt;"B","",IF(C8=0,0,ROUND(E8/ABS(C8),4)))</f>
        <v>0</v>
      </c>
      <c r="H8" s="45">
        <f>SUM(H9:H21)</f>
        <v>0</v>
      </c>
      <c r="I8" s="46" t="str">
        <f>IF(C8-H8=0,"OK","F")</f>
        <v>OK</v>
      </c>
    </row>
    <row r="9" spans="1:9">
      <c r="A9" s="350" t="s">
        <v>221</v>
      </c>
      <c r="B9" s="23">
        <f>B8+1</f>
        <v>2</v>
      </c>
      <c r="C9" s="346">
        <f>IF(OR(基本信息!$C$4="A",基本信息!$C$4="B"),ROUND('3流资总'!C8,2),"")</f>
        <v>0</v>
      </c>
      <c r="D9" s="347">
        <f>IF(基本信息!$C$4="B",ROUND('3流资总'!D8,2),"")</f>
        <v>0</v>
      </c>
      <c r="E9" s="348">
        <f>IF(基本信息!$C$4="B",D9-C9,"")</f>
        <v>0</v>
      </c>
      <c r="F9" s="349">
        <f>IF(基本信息!$C$4&lt;&gt;"B","",IF(C9=0,0,ROUND(E9/ABS(C9),4)))</f>
        <v>0</v>
      </c>
      <c r="H9" s="42"/>
      <c r="I9" s="46" t="str">
        <f>IF(C9-H9=0,"OK","F")</f>
        <v>OK</v>
      </c>
    </row>
    <row r="10" spans="1:9">
      <c r="A10" s="351" t="s">
        <v>222</v>
      </c>
      <c r="B10" s="23">
        <f t="shared" ref="B10:B70" si="0">B9+1</f>
        <v>3</v>
      </c>
      <c r="C10" s="346">
        <f>IF(OR(基本信息!$C$4="A",基本信息!$C$4="B"),ROUND('3流资总'!C9,2),"")</f>
        <v>0</v>
      </c>
      <c r="D10" s="347">
        <f>IF(基本信息!$C$4="B",ROUND('3流资总'!D9,2),"")</f>
        <v>0</v>
      </c>
      <c r="E10" s="348">
        <f>IF(基本信息!$C$4="B",D10-C10,"")</f>
        <v>0</v>
      </c>
      <c r="F10" s="349">
        <f>IF(基本信息!$C$4&lt;&gt;"B","",IF(C10=0,0,ROUND(E10/ABS(C10),4)))</f>
        <v>0</v>
      </c>
      <c r="H10" s="42"/>
      <c r="I10" s="46" t="str">
        <f t="shared" ref="I10:I21" si="1">IF(C10-H10=0,"OK","F")</f>
        <v>OK</v>
      </c>
    </row>
    <row r="11" spans="1:9">
      <c r="A11" s="351" t="s">
        <v>223</v>
      </c>
      <c r="B11" s="23">
        <f t="shared" si="0"/>
        <v>4</v>
      </c>
      <c r="C11" s="346">
        <f>IF(OR(基本信息!$C$4="A",基本信息!$C$4="B"),ROUND('3流资总'!C10,2),"")</f>
        <v>0</v>
      </c>
      <c r="D11" s="347">
        <f>IF(基本信息!$C$4="B",ROUND('3流资总'!D10,2),"")</f>
        <v>0</v>
      </c>
      <c r="E11" s="348">
        <f>IF(基本信息!$C$4="B",D11-C11,"")</f>
        <v>0</v>
      </c>
      <c r="F11" s="349">
        <f>IF(基本信息!$C$4&lt;&gt;"B","",IF(C11=0,0,ROUND(E11/ABS(C11),4)))</f>
        <v>0</v>
      </c>
      <c r="H11" s="42"/>
      <c r="I11" s="46" t="str">
        <f t="shared" si="1"/>
        <v>OK</v>
      </c>
    </row>
    <row r="12" spans="1:9">
      <c r="A12" s="350" t="s">
        <v>224</v>
      </c>
      <c r="B12" s="23">
        <f t="shared" si="0"/>
        <v>5</v>
      </c>
      <c r="C12" s="346">
        <f>IF(OR(基本信息!$C$4="A",基本信息!$C$4="B"),ROUND('3流资总'!C11,2),"")</f>
        <v>0</v>
      </c>
      <c r="D12" s="347">
        <f>IF(基本信息!$C$4="B",ROUND('3流资总'!D11,2),"")</f>
        <v>0</v>
      </c>
      <c r="E12" s="348">
        <f>IF(基本信息!$C$4="B",D12-C12,"")</f>
        <v>0</v>
      </c>
      <c r="F12" s="349">
        <f>IF(基本信息!$C$4&lt;&gt;"B","",IF(C12=0,0,ROUND(E12/ABS(C12),4)))</f>
        <v>0</v>
      </c>
      <c r="H12" s="42"/>
      <c r="I12" s="46" t="str">
        <f t="shared" si="1"/>
        <v>OK</v>
      </c>
    </row>
    <row r="13" spans="1:9">
      <c r="A13" s="350" t="s">
        <v>225</v>
      </c>
      <c r="B13" s="23">
        <f t="shared" si="0"/>
        <v>6</v>
      </c>
      <c r="C13" s="346">
        <f>IF(OR(基本信息!$C$4="A",基本信息!$C$4="B"),ROUND('3流资总'!C12,2),"")</f>
        <v>0</v>
      </c>
      <c r="D13" s="347">
        <f>IF(基本信息!$C$4="B",ROUND('3流资总'!D12,2),"")</f>
        <v>0</v>
      </c>
      <c r="E13" s="348">
        <f>IF(基本信息!$C$4="B",D13-C13,"")</f>
        <v>0</v>
      </c>
      <c r="F13" s="349">
        <f>IF(基本信息!$C$4&lt;&gt;"B","",IF(C13=0,0,ROUND(E13/ABS(C13),4)))</f>
        <v>0</v>
      </c>
      <c r="H13" s="42"/>
      <c r="I13" s="46" t="str">
        <f t="shared" si="1"/>
        <v>OK</v>
      </c>
    </row>
    <row r="14" spans="1:9">
      <c r="A14" s="350" t="s">
        <v>226</v>
      </c>
      <c r="B14" s="23">
        <f t="shared" si="0"/>
        <v>7</v>
      </c>
      <c r="C14" s="346">
        <f>IF(OR(基本信息!$C$4="A",基本信息!$C$4="B"),ROUND('3流资总'!C13,2),"")</f>
        <v>0</v>
      </c>
      <c r="D14" s="347">
        <f>IF(基本信息!$C$4="B",ROUND('3流资总'!D13,2),"")</f>
        <v>0</v>
      </c>
      <c r="E14" s="348">
        <f>IF(基本信息!$C$4="B",D14-C14,"")</f>
        <v>0</v>
      </c>
      <c r="F14" s="349">
        <f>IF(基本信息!$C$4&lt;&gt;"B","",IF(C14=0,0,ROUND(E14/ABS(C14),4)))</f>
        <v>0</v>
      </c>
      <c r="H14" s="42"/>
      <c r="I14" s="46" t="str">
        <f t="shared" si="1"/>
        <v>OK</v>
      </c>
    </row>
    <row r="15" spans="1:9">
      <c r="A15" s="350" t="s">
        <v>227</v>
      </c>
      <c r="B15" s="23">
        <f t="shared" si="0"/>
        <v>8</v>
      </c>
      <c r="C15" s="346">
        <f>IF(OR(基本信息!$C$4="A",基本信息!$C$4="B"),ROUND('3流资总'!C14,2),"")</f>
        <v>0</v>
      </c>
      <c r="D15" s="347">
        <f>IF(基本信息!$C$4="B",ROUND('3流资总'!D14,2),"")</f>
        <v>0</v>
      </c>
      <c r="E15" s="348">
        <f>IF(基本信息!$C$4="B",D15-C15,"")</f>
        <v>0</v>
      </c>
      <c r="F15" s="349">
        <f>IF(基本信息!$C$4&lt;&gt;"B","",IF(C15=0,0,ROUND(E15/ABS(C15),4)))</f>
        <v>0</v>
      </c>
      <c r="H15" s="42"/>
      <c r="I15" s="46" t="str">
        <f t="shared" si="1"/>
        <v>OK</v>
      </c>
    </row>
    <row r="16" spans="1:9">
      <c r="A16" s="350" t="s">
        <v>228</v>
      </c>
      <c r="B16" s="23">
        <f t="shared" si="0"/>
        <v>9</v>
      </c>
      <c r="C16" s="346">
        <f>IF(OR(基本信息!$C$4="A",基本信息!$C$4="B"),ROUND('3流资总'!C15,2),"")</f>
        <v>0</v>
      </c>
      <c r="D16" s="347">
        <f>IF(基本信息!$C$4="B",ROUND('3流资总'!D15,2),"")</f>
        <v>0</v>
      </c>
      <c r="E16" s="348">
        <f>IF(基本信息!$C$4="B",D16-C16,"")</f>
        <v>0</v>
      </c>
      <c r="F16" s="349">
        <f>IF(基本信息!$C$4&lt;&gt;"B","",IF(C16=0,0,ROUND(E16/ABS(C16),4)))</f>
        <v>0</v>
      </c>
      <c r="H16" s="42"/>
      <c r="I16" s="46" t="str">
        <f t="shared" si="1"/>
        <v>OK</v>
      </c>
    </row>
    <row r="17" spans="1:9">
      <c r="A17" s="350" t="s">
        <v>229</v>
      </c>
      <c r="B17" s="23">
        <f t="shared" si="0"/>
        <v>10</v>
      </c>
      <c r="C17" s="346">
        <f>IF(OR(基本信息!$C$4="A",基本信息!$C$4="B"),ROUND('3流资总'!C16,2),"")</f>
        <v>0</v>
      </c>
      <c r="D17" s="347">
        <f>IF(基本信息!$C$4="B",ROUND('3流资总'!D16,2),"")</f>
        <v>0</v>
      </c>
      <c r="E17" s="348">
        <f>IF(基本信息!$C$4="B",D17-C17,"")</f>
        <v>0</v>
      </c>
      <c r="F17" s="349">
        <f>IF(基本信息!$C$4&lt;&gt;"B","",IF(C17=0,0,ROUND(E17/ABS(C17),4)))</f>
        <v>0</v>
      </c>
      <c r="H17" s="42"/>
      <c r="I17" s="46" t="str">
        <f t="shared" si="1"/>
        <v>OK</v>
      </c>
    </row>
    <row r="18" spans="1:9">
      <c r="A18" s="350" t="s">
        <v>230</v>
      </c>
      <c r="B18" s="23">
        <f t="shared" si="0"/>
        <v>11</v>
      </c>
      <c r="C18" s="346">
        <f>IF(OR(基本信息!$C$4="A",基本信息!$C$4="B"),ROUND('3流资总'!C17,2),"")</f>
        <v>0</v>
      </c>
      <c r="D18" s="347">
        <f>IF(基本信息!$C$4="B",ROUND('3流资总'!D17,2),"")</f>
        <v>0</v>
      </c>
      <c r="E18" s="348">
        <f>IF(基本信息!$C$4="B",D18-C18,"")</f>
        <v>0</v>
      </c>
      <c r="F18" s="349">
        <f>IF(基本信息!$C$4&lt;&gt;"B","",IF(C18=0,0,ROUND(E18/ABS(C18),4)))</f>
        <v>0</v>
      </c>
      <c r="H18" s="42"/>
      <c r="I18" s="46" t="str">
        <f t="shared" si="1"/>
        <v>OK</v>
      </c>
    </row>
    <row r="19" spans="1:9">
      <c r="A19" s="350" t="s">
        <v>231</v>
      </c>
      <c r="B19" s="23">
        <f t="shared" si="0"/>
        <v>12</v>
      </c>
      <c r="C19" s="346">
        <f>IF(OR(基本信息!$C$4="A",基本信息!$C$4="B"),ROUND('3流资总'!C18,2),"")</f>
        <v>0</v>
      </c>
      <c r="D19" s="347">
        <f>IF(基本信息!$C$4="B",ROUND('3流资总'!D18,2),"")</f>
        <v>0</v>
      </c>
      <c r="E19" s="348">
        <f>IF(基本信息!$C$4="B",D19-C19,"")</f>
        <v>0</v>
      </c>
      <c r="F19" s="349">
        <f>IF(基本信息!$C$4&lt;&gt;"B","",IF(C19=0,0,ROUND(E19/ABS(C19),4)))</f>
        <v>0</v>
      </c>
      <c r="H19" s="42"/>
      <c r="I19" s="46" t="str">
        <f t="shared" si="1"/>
        <v>OK</v>
      </c>
    </row>
    <row r="20" spans="1:9">
      <c r="A20" s="352" t="s">
        <v>232</v>
      </c>
      <c r="B20" s="23">
        <f t="shared" si="0"/>
        <v>13</v>
      </c>
      <c r="C20" s="346">
        <f>IF(OR(基本信息!$C$4="A",基本信息!$C$4="B"),ROUND('3流资总'!C19,2),"")</f>
        <v>0</v>
      </c>
      <c r="D20" s="347">
        <f>IF(基本信息!$C$4="B",ROUND('3流资总'!D19,2),"")</f>
        <v>0</v>
      </c>
      <c r="E20" s="348">
        <f>IF(基本信息!$C$4="B",D20-C20,"")</f>
        <v>0</v>
      </c>
      <c r="F20" s="349">
        <f>IF(基本信息!$C$4&lt;&gt;"B","",IF(C20=0,0,ROUND(E20/ABS(C20),4)))</f>
        <v>0</v>
      </c>
      <c r="H20" s="42"/>
      <c r="I20" s="46" t="str">
        <f t="shared" si="1"/>
        <v>OK</v>
      </c>
    </row>
    <row r="21" spans="1:9">
      <c r="A21" s="350" t="s">
        <v>233</v>
      </c>
      <c r="B21" s="23">
        <f t="shared" si="0"/>
        <v>14</v>
      </c>
      <c r="C21" s="346">
        <f>IF(OR(基本信息!$C$4="A",基本信息!$C$4="B"),ROUND('3流资总'!C20,2),"")</f>
        <v>0</v>
      </c>
      <c r="D21" s="347">
        <f>IF(基本信息!$C$4="B",ROUND('3流资总'!D20,2),"")</f>
        <v>0</v>
      </c>
      <c r="E21" s="348">
        <f>IF(基本信息!$C$4="B",D21-C21,"")</f>
        <v>0</v>
      </c>
      <c r="F21" s="349">
        <f>IF(基本信息!$C$4&lt;&gt;"B","",IF(C21=0,0,ROUND(E21/ABS(C21),4)))</f>
        <v>0</v>
      </c>
      <c r="H21" s="42"/>
      <c r="I21" s="46" t="str">
        <f t="shared" si="1"/>
        <v>OK</v>
      </c>
    </row>
    <row r="22" spans="1:8">
      <c r="A22" s="350"/>
      <c r="B22" s="23">
        <f t="shared" si="0"/>
        <v>15</v>
      </c>
      <c r="C22" s="346"/>
      <c r="D22" s="347"/>
      <c r="E22" s="348"/>
      <c r="F22" s="349"/>
      <c r="H22" s="42"/>
    </row>
    <row r="23" spans="1:9">
      <c r="A23" s="345" t="s">
        <v>234</v>
      </c>
      <c r="B23" s="23">
        <f t="shared" si="0"/>
        <v>16</v>
      </c>
      <c r="C23" s="346">
        <f>SUM(C24:C41)</f>
        <v>561455.78</v>
      </c>
      <c r="D23" s="347">
        <f>IF(基本信息!$C$4="B",SUM(D24:D41),"")</f>
        <v>2147713</v>
      </c>
      <c r="E23" s="348">
        <f>IF(基本信息!$C$4="B",SUM(E24:E41),"")</f>
        <v>1586257.22</v>
      </c>
      <c r="F23" s="349">
        <f>IF(基本信息!$C$4&lt;&gt;"B","",IF(C23=0,0,ROUND(E23/ABS(C23),4)))</f>
        <v>2.8253</v>
      </c>
      <c r="H23" s="45">
        <f>SUM(H24:H41)</f>
        <v>0</v>
      </c>
      <c r="I23" s="46" t="str">
        <f>IF(C23-H23=0,"OK","F")</f>
        <v>F</v>
      </c>
    </row>
    <row r="24" spans="1:9">
      <c r="A24" s="350" t="s">
        <v>235</v>
      </c>
      <c r="B24" s="23">
        <f t="shared" si="0"/>
        <v>17</v>
      </c>
      <c r="C24" s="346">
        <f>IF(OR(基本信息!$C$4="A",基本信息!$C$4="B"),ROUND('4非流资总'!C8,2),"")</f>
        <v>0</v>
      </c>
      <c r="D24" s="347">
        <f>IF(基本信息!$C$4="B",ROUND('4非流资总'!D8,2),"")</f>
        <v>0</v>
      </c>
      <c r="E24" s="348">
        <f>IF(基本信息!$C$4="B",D24-C24,"")</f>
        <v>0</v>
      </c>
      <c r="F24" s="349">
        <f>IF(基本信息!$C$4&lt;&gt;"B","",IF(C24=0,0,ROUND(E24/ABS(C24),4)))</f>
        <v>0</v>
      </c>
      <c r="H24" s="42"/>
      <c r="I24" s="46" t="str">
        <f t="shared" ref="I24:I41" si="2">IF(C24-H24=0,"OK","F")</f>
        <v>OK</v>
      </c>
    </row>
    <row r="25" spans="1:9">
      <c r="A25" s="350" t="s">
        <v>236</v>
      </c>
      <c r="B25" s="23">
        <f t="shared" si="0"/>
        <v>18</v>
      </c>
      <c r="C25" s="346">
        <f>IF(OR(基本信息!$C$4="A",基本信息!$C$4="B"),ROUND('4非流资总'!C9,2),"")</f>
        <v>0</v>
      </c>
      <c r="D25" s="347">
        <f>IF(基本信息!$C$4="B",ROUND('4非流资总'!D9,2),"")</f>
        <v>0</v>
      </c>
      <c r="E25" s="348">
        <f>IF(基本信息!$C$4="B",D25-C25,"")</f>
        <v>0</v>
      </c>
      <c r="F25" s="349">
        <f>IF(基本信息!$C$4&lt;&gt;"B","",IF(C25=0,0,ROUND(E25/ABS(C25),4)))</f>
        <v>0</v>
      </c>
      <c r="H25" s="42"/>
      <c r="I25" s="46" t="str">
        <f t="shared" si="2"/>
        <v>OK</v>
      </c>
    </row>
    <row r="26" spans="1:9">
      <c r="A26" s="350" t="s">
        <v>237</v>
      </c>
      <c r="B26" s="23">
        <f t="shared" si="0"/>
        <v>19</v>
      </c>
      <c r="C26" s="346">
        <f>IF(OR(基本信息!$C$4="A",基本信息!$C$4="B"),ROUND('4非流资总'!C10,2),"")</f>
        <v>0</v>
      </c>
      <c r="D26" s="347">
        <f>IF(基本信息!$C$4="B",ROUND('4非流资总'!D10,2),"")</f>
        <v>0</v>
      </c>
      <c r="E26" s="348">
        <f>IF(基本信息!$C$4="B",D26-C26,"")</f>
        <v>0</v>
      </c>
      <c r="F26" s="349">
        <f>IF(基本信息!$C$4&lt;&gt;"B","",IF(C26=0,0,ROUND(E26/ABS(C26),4)))</f>
        <v>0</v>
      </c>
      <c r="H26" s="42"/>
      <c r="I26" s="46" t="str">
        <f t="shared" si="2"/>
        <v>OK</v>
      </c>
    </row>
    <row r="27" spans="1:9">
      <c r="A27" s="350" t="s">
        <v>238</v>
      </c>
      <c r="B27" s="23">
        <f t="shared" si="0"/>
        <v>20</v>
      </c>
      <c r="C27" s="346">
        <f>IF(OR(基本信息!$C$4="A",基本信息!$C$4="B"),ROUND('4非流资总'!C11,2),"")</f>
        <v>0</v>
      </c>
      <c r="D27" s="347">
        <f>IF(基本信息!$C$4="B",ROUND('4非流资总'!D11,2),"")</f>
        <v>0</v>
      </c>
      <c r="E27" s="348">
        <f>IF(基本信息!$C$4="B",D27-C27,"")</f>
        <v>0</v>
      </c>
      <c r="F27" s="349">
        <f>IF(基本信息!$C$4&lt;&gt;"B","",IF(C27=0,0,ROUND(E27/ABS(C27),4)))</f>
        <v>0</v>
      </c>
      <c r="H27" s="42"/>
      <c r="I27" s="46" t="str">
        <f t="shared" si="2"/>
        <v>OK</v>
      </c>
    </row>
    <row r="28" spans="1:9">
      <c r="A28" s="350" t="s">
        <v>239</v>
      </c>
      <c r="B28" s="23">
        <f t="shared" si="0"/>
        <v>21</v>
      </c>
      <c r="C28" s="346">
        <f>IF(OR(基本信息!$C$4="A",基本信息!$C$4="B"),ROUND('4非流资总'!C12,2),"")</f>
        <v>0</v>
      </c>
      <c r="D28" s="347">
        <f>IF(基本信息!$C$4="B",ROUND('4非流资总'!D12,2),"")</f>
        <v>0</v>
      </c>
      <c r="E28" s="348">
        <f>IF(基本信息!$C$4="B",D28-C28,"")</f>
        <v>0</v>
      </c>
      <c r="F28" s="349">
        <f>IF(基本信息!$C$4&lt;&gt;"B","",IF(C28=0,0,ROUND(E28/ABS(C28),4)))</f>
        <v>0</v>
      </c>
      <c r="H28" s="42"/>
      <c r="I28" s="46"/>
    </row>
    <row r="29" spans="1:9">
      <c r="A29" s="350" t="s">
        <v>240</v>
      </c>
      <c r="B29" s="23">
        <f t="shared" si="0"/>
        <v>22</v>
      </c>
      <c r="C29" s="346">
        <f>IF(OR(基本信息!$C$4="A",基本信息!$C$4="B"),ROUND('4非流资总'!C13,2),"")</f>
        <v>0</v>
      </c>
      <c r="D29" s="347">
        <f>IF(基本信息!$C$4="B",ROUND('4非流资总'!D13,2),"")</f>
        <v>0</v>
      </c>
      <c r="E29" s="348">
        <f>IF(基本信息!$C$4="B",D29-C29,"")</f>
        <v>0</v>
      </c>
      <c r="F29" s="349">
        <f>IF(基本信息!$C$4&lt;&gt;"B","",IF(C29=0,0,ROUND(E29/ABS(C29),4)))</f>
        <v>0</v>
      </c>
      <c r="H29" s="42"/>
      <c r="I29" s="46" t="str">
        <f t="shared" si="2"/>
        <v>OK</v>
      </c>
    </row>
    <row r="30" spans="1:9">
      <c r="A30" s="350" t="s">
        <v>241</v>
      </c>
      <c r="B30" s="23">
        <f t="shared" si="0"/>
        <v>23</v>
      </c>
      <c r="C30" s="346">
        <f>IF(OR(基本信息!$C$4="A",基本信息!$C$4="B"),ROUND('4非流资总'!C14,2),"")</f>
        <v>0</v>
      </c>
      <c r="D30" s="347">
        <f>IF(基本信息!$C$4="B",ROUND('4非流资总'!D14,2),"")</f>
        <v>0</v>
      </c>
      <c r="E30" s="348">
        <f>IF(基本信息!$C$4="B",D30-C30,"")</f>
        <v>0</v>
      </c>
      <c r="F30" s="349">
        <f>IF(基本信息!$C$4&lt;&gt;"B","",IF(C30=0,0,ROUND(E30/ABS(C30),4)))</f>
        <v>0</v>
      </c>
      <c r="H30" s="42"/>
      <c r="I30" s="46" t="str">
        <f t="shared" si="2"/>
        <v>OK</v>
      </c>
    </row>
    <row r="31" spans="1:9">
      <c r="A31" s="350" t="s">
        <v>242</v>
      </c>
      <c r="B31" s="23">
        <f t="shared" si="0"/>
        <v>24</v>
      </c>
      <c r="C31" s="346">
        <f>IF(OR(基本信息!$C$4="A",基本信息!$C$4="B"),ROUND('4非流资总'!C15,2),"")</f>
        <v>561455.78</v>
      </c>
      <c r="D31" s="347">
        <f>IF(基本信息!$C$4="B",ROUND('4非流资总'!D15,2),"")</f>
        <v>2147713</v>
      </c>
      <c r="E31" s="348">
        <f>IF(基本信息!$C$4="B",D31-C31,"")</f>
        <v>1586257.22</v>
      </c>
      <c r="F31" s="349">
        <f>IF(基本信息!$C$4&lt;&gt;"B","",IF(C31=0,0,ROUND(E31/ABS(C31),4)))</f>
        <v>2.8253</v>
      </c>
      <c r="H31" s="42"/>
      <c r="I31" s="46" t="str">
        <f t="shared" si="2"/>
        <v>F</v>
      </c>
    </row>
    <row r="32" spans="1:9">
      <c r="A32" s="350" t="s">
        <v>243</v>
      </c>
      <c r="B32" s="23">
        <f t="shared" si="0"/>
        <v>25</v>
      </c>
      <c r="C32" s="346">
        <f>IF(OR(基本信息!$C$4="A",基本信息!$C$4="B"),ROUND('4非流资总'!C16,2),"")</f>
        <v>0</v>
      </c>
      <c r="D32" s="347">
        <f>IF(基本信息!$C$4="B",ROUND('4非流资总'!D16,2),"")</f>
        <v>0</v>
      </c>
      <c r="E32" s="348">
        <f>IF(基本信息!$C$4="B",D32-C32,"")</f>
        <v>0</v>
      </c>
      <c r="F32" s="349">
        <f>IF(基本信息!$C$4&lt;&gt;"B","",IF(C32=0,0,ROUND(E32/ABS(C32),4)))</f>
        <v>0</v>
      </c>
      <c r="H32" s="42"/>
      <c r="I32" s="46" t="str">
        <f t="shared" si="2"/>
        <v>OK</v>
      </c>
    </row>
    <row r="33" spans="1:9">
      <c r="A33" s="350" t="s">
        <v>244</v>
      </c>
      <c r="B33" s="23">
        <f t="shared" si="0"/>
        <v>26</v>
      </c>
      <c r="C33" s="346">
        <f>IF(OR(基本信息!$C$4="A",基本信息!$C$4="B"),ROUND('4非流资总'!C17,2),"")</f>
        <v>0</v>
      </c>
      <c r="D33" s="347">
        <f>IF(基本信息!$C$4="B",ROUND('4非流资总'!D17,2),"")</f>
        <v>0</v>
      </c>
      <c r="E33" s="348">
        <f>IF(基本信息!$C$4="B",D33-C33,"")</f>
        <v>0</v>
      </c>
      <c r="F33" s="349">
        <f>IF(基本信息!$C$4&lt;&gt;"B","",IF(C33=0,0,ROUND(E33/ABS(C33),4)))</f>
        <v>0</v>
      </c>
      <c r="H33" s="42"/>
      <c r="I33" s="46" t="str">
        <f t="shared" si="2"/>
        <v>OK</v>
      </c>
    </row>
    <row r="34" spans="1:9">
      <c r="A34" s="350" t="s">
        <v>245</v>
      </c>
      <c r="B34" s="23">
        <f t="shared" si="0"/>
        <v>27</v>
      </c>
      <c r="C34" s="346">
        <f>IF(OR(基本信息!$C$4="A",基本信息!$C$4="B"),ROUND('4非流资总'!C18,2),"")</f>
        <v>0</v>
      </c>
      <c r="D34" s="347">
        <f>IF(基本信息!$C$4="B",ROUND('4非流资总'!D18,2),"")</f>
        <v>0</v>
      </c>
      <c r="E34" s="348">
        <f>IF(基本信息!$C$4="B",D34-C34,"")</f>
        <v>0</v>
      </c>
      <c r="F34" s="349">
        <f>IF(基本信息!$C$4&lt;&gt;"B","",IF(C34=0,0,ROUND(E34/ABS(C34),4)))</f>
        <v>0</v>
      </c>
      <c r="H34" s="42"/>
      <c r="I34" s="46" t="str">
        <f t="shared" si="2"/>
        <v>OK</v>
      </c>
    </row>
    <row r="35" spans="1:9">
      <c r="A35" s="350" t="s">
        <v>246</v>
      </c>
      <c r="B35" s="23">
        <f t="shared" si="0"/>
        <v>28</v>
      </c>
      <c r="C35" s="346">
        <f>IF(OR(基本信息!$C$4="A",基本信息!$C$4="B"),ROUND('4非流资总'!C19,2),"")</f>
        <v>0</v>
      </c>
      <c r="D35" s="347">
        <f>IF(基本信息!$C$4="B",ROUND('4非流资总'!D19,2),"")</f>
        <v>0</v>
      </c>
      <c r="E35" s="348">
        <f>IF(基本信息!$C$4="B",D35-C35,"")</f>
        <v>0</v>
      </c>
      <c r="F35" s="349">
        <f>IF(基本信息!$C$4&lt;&gt;"B","",IF(C35=0,0,ROUND(E35/ABS(C35),4)))</f>
        <v>0</v>
      </c>
      <c r="H35" s="42"/>
      <c r="I35" s="46" t="str">
        <f t="shared" si="2"/>
        <v>OK</v>
      </c>
    </row>
    <row r="36" spans="1:9">
      <c r="A36" s="350" t="s">
        <v>247</v>
      </c>
      <c r="B36" s="23">
        <f t="shared" si="0"/>
        <v>29</v>
      </c>
      <c r="C36" s="346">
        <f>IF(OR(基本信息!$C$4="A",基本信息!$C$4="B"),ROUND('4非流资总'!C20,2),"")</f>
        <v>0</v>
      </c>
      <c r="D36" s="347">
        <f>IF(基本信息!$C$4="B",ROUND('4非流资总'!D20,2),"")</f>
        <v>0</v>
      </c>
      <c r="E36" s="348">
        <f>IF(基本信息!$C$4="B",D36-C36,"")</f>
        <v>0</v>
      </c>
      <c r="F36" s="349">
        <f>IF(基本信息!$C$4&lt;&gt;"B","",IF(C36=0,0,ROUND(E36/ABS(C36),4)))</f>
        <v>0</v>
      </c>
      <c r="H36" s="42"/>
      <c r="I36" s="46" t="str">
        <f t="shared" si="2"/>
        <v>OK</v>
      </c>
    </row>
    <row r="37" spans="1:9">
      <c r="A37" s="350" t="s">
        <v>248</v>
      </c>
      <c r="B37" s="23">
        <f t="shared" si="0"/>
        <v>30</v>
      </c>
      <c r="C37" s="346">
        <f>IF(OR(基本信息!$C$4="A",基本信息!$C$4="B"),ROUND('4非流资总'!C21,2),"")</f>
        <v>0</v>
      </c>
      <c r="D37" s="347">
        <f>IF(基本信息!$C$4="B",ROUND('4非流资总'!D21,2),"")</f>
        <v>0</v>
      </c>
      <c r="E37" s="348">
        <f>IF(基本信息!$C$4="B",D37-C37,"")</f>
        <v>0</v>
      </c>
      <c r="F37" s="349">
        <f>IF(基本信息!$C$4&lt;&gt;"B","",IF(C37=0,0,ROUND(E37/ABS(C37),4)))</f>
        <v>0</v>
      </c>
      <c r="H37" s="42"/>
      <c r="I37" s="46" t="str">
        <f t="shared" si="2"/>
        <v>OK</v>
      </c>
    </row>
    <row r="38" spans="1:9">
      <c r="A38" s="350" t="s">
        <v>249</v>
      </c>
      <c r="B38" s="23">
        <f t="shared" si="0"/>
        <v>31</v>
      </c>
      <c r="C38" s="346">
        <f>IF(OR(基本信息!$C$4="A",基本信息!$C$4="B"),ROUND('4非流资总'!C22,2),"")</f>
        <v>0</v>
      </c>
      <c r="D38" s="347">
        <f>IF(基本信息!$C$4="B",ROUND('4非流资总'!D22,2),"")</f>
        <v>0</v>
      </c>
      <c r="E38" s="348">
        <f>IF(基本信息!$C$4="B",D38-C38,"")</f>
        <v>0</v>
      </c>
      <c r="F38" s="349">
        <f>IF(基本信息!$C$4&lt;&gt;"B","",IF(C38=0,0,ROUND(E38/ABS(C38),4)))</f>
        <v>0</v>
      </c>
      <c r="H38" s="42"/>
      <c r="I38" s="46" t="str">
        <f t="shared" si="2"/>
        <v>OK</v>
      </c>
    </row>
    <row r="39" spans="1:9">
      <c r="A39" s="350" t="s">
        <v>250</v>
      </c>
      <c r="B39" s="23">
        <f t="shared" si="0"/>
        <v>32</v>
      </c>
      <c r="C39" s="346">
        <f>IF(OR(基本信息!$C$4="A",基本信息!$C$4="B"),ROUND('4非流资总'!C23,2),"")</f>
        <v>0</v>
      </c>
      <c r="D39" s="347">
        <f>IF(基本信息!$C$4="B",ROUND('4非流资总'!D23,2),"")</f>
        <v>0</v>
      </c>
      <c r="E39" s="348">
        <f>IF(基本信息!$C$4="B",D39-C39,"")</f>
        <v>0</v>
      </c>
      <c r="F39" s="349">
        <f>IF(基本信息!$C$4&lt;&gt;"B","",IF(C39=0,0,ROUND(E39/ABS(C39),4)))</f>
        <v>0</v>
      </c>
      <c r="H39" s="42"/>
      <c r="I39" s="46" t="str">
        <f t="shared" si="2"/>
        <v>OK</v>
      </c>
    </row>
    <row r="40" spans="1:9">
      <c r="A40" s="350" t="s">
        <v>251</v>
      </c>
      <c r="B40" s="23">
        <f t="shared" si="0"/>
        <v>33</v>
      </c>
      <c r="C40" s="346">
        <f>IF(OR(基本信息!$C$4="A",基本信息!$C$4="B"),ROUND('4非流资总'!C24,2),"")</f>
        <v>0</v>
      </c>
      <c r="D40" s="347">
        <f>IF(基本信息!$C$4="B",ROUND('4非流资总'!D24,2),"")</f>
        <v>0</v>
      </c>
      <c r="E40" s="348">
        <f>IF(基本信息!$C$4="B",D40-C40,"")</f>
        <v>0</v>
      </c>
      <c r="F40" s="349">
        <f>IF(基本信息!$C$4&lt;&gt;"B","",IF(C40=0,0,ROUND(E40/ABS(C40),4)))</f>
        <v>0</v>
      </c>
      <c r="H40" s="42"/>
      <c r="I40" s="46" t="str">
        <f t="shared" si="2"/>
        <v>OK</v>
      </c>
    </row>
    <row r="41" spans="1:9">
      <c r="A41" s="350" t="s">
        <v>252</v>
      </c>
      <c r="B41" s="23">
        <f t="shared" si="0"/>
        <v>34</v>
      </c>
      <c r="C41" s="346">
        <f>IF(OR(基本信息!$C$4="A",基本信息!$C$4="B"),ROUND('4非流资总'!C25,2),"")</f>
        <v>0</v>
      </c>
      <c r="D41" s="347">
        <f>IF(基本信息!$C$4="B",ROUND('4非流资总'!D25,2),"")</f>
        <v>0</v>
      </c>
      <c r="E41" s="348">
        <f>IF(基本信息!$C$4="B",D41-C41,"")</f>
        <v>0</v>
      </c>
      <c r="F41" s="349">
        <f>IF(基本信息!$C$4&lt;&gt;"B","",IF(C41=0,0,ROUND(E41/ABS(C41),4)))</f>
        <v>0</v>
      </c>
      <c r="H41" s="42"/>
      <c r="I41" s="46" t="str">
        <f t="shared" si="2"/>
        <v>OK</v>
      </c>
    </row>
    <row r="42" spans="1:8">
      <c r="A42" s="350"/>
      <c r="B42" s="23">
        <f t="shared" si="0"/>
        <v>35</v>
      </c>
      <c r="C42" s="346"/>
      <c r="D42" s="347"/>
      <c r="E42" s="348"/>
      <c r="F42" s="349"/>
      <c r="H42" s="353"/>
    </row>
    <row r="43" spans="1:9">
      <c r="A43" s="354" t="s">
        <v>253</v>
      </c>
      <c r="B43" s="23">
        <f t="shared" si="0"/>
        <v>36</v>
      </c>
      <c r="C43" s="346">
        <f>C8+C23</f>
        <v>561455.78</v>
      </c>
      <c r="D43" s="347">
        <f>IF(基本信息!$C$4="B",D8+D23,"")</f>
        <v>2147713</v>
      </c>
      <c r="E43" s="348">
        <f>IF(基本信息!$C$4="B",E8+E23,"")</f>
        <v>1586257.22</v>
      </c>
      <c r="F43" s="349">
        <f>IF(基本信息!$C$4&lt;&gt;"B","",IF(C43=0,0,ROUND(E43/ABS(C43),4)))</f>
        <v>2.8253</v>
      </c>
      <c r="H43" s="45">
        <f>H8+H23</f>
        <v>0</v>
      </c>
      <c r="I43" s="46" t="str">
        <f>IF(C43-H43=0,"OK","F")</f>
        <v>F</v>
      </c>
    </row>
    <row r="44" spans="1:9">
      <c r="A44" s="345" t="s">
        <v>254</v>
      </c>
      <c r="B44" s="23">
        <f t="shared" si="0"/>
        <v>37</v>
      </c>
      <c r="C44" s="346">
        <f>SUM(C45:C57)</f>
        <v>0</v>
      </c>
      <c r="D44" s="347">
        <f>IF(基本信息!$C$4="B",SUM(D45:D57),"")</f>
        <v>0</v>
      </c>
      <c r="E44" s="348">
        <f>IF(基本信息!$C$4="B",SUM(E45:E57),"")</f>
        <v>0</v>
      </c>
      <c r="F44" s="349">
        <f>IF(基本信息!$C$4&lt;&gt;"B","",IF(C44=0,0,ROUND(E44/ABS(C44),4)))</f>
        <v>0</v>
      </c>
      <c r="H44" s="45">
        <f>SUM(H45:H57)</f>
        <v>0</v>
      </c>
      <c r="I44" s="46" t="str">
        <f>IF(ABS(C44-H44)&lt;0.00001,"OK","F")</f>
        <v>OK</v>
      </c>
    </row>
    <row r="45" spans="1:9">
      <c r="A45" s="355" t="s">
        <v>255</v>
      </c>
      <c r="B45" s="23">
        <f t="shared" si="0"/>
        <v>38</v>
      </c>
      <c r="C45" s="346">
        <f>IF(OR(基本信息!$C$4="A",基本信息!$C$4="B"),ROUND('5流负总'!C8,2),"")</f>
        <v>0</v>
      </c>
      <c r="D45" s="347">
        <f>IF(基本信息!$C$4="B",ROUND('5流负总'!D8,2),"")</f>
        <v>0</v>
      </c>
      <c r="E45" s="348">
        <f>IF(基本信息!$C$4="B",D45-C45,"")</f>
        <v>0</v>
      </c>
      <c r="F45" s="349">
        <f>IF(基本信息!$C$4&lt;&gt;"B","",IF(C45=0,0,ROUND(E45/ABS(C45),4)))</f>
        <v>0</v>
      </c>
      <c r="H45" s="42"/>
      <c r="I45" s="46" t="str">
        <f t="shared" ref="I45:I67" si="3">IF(C45-H45=0,"OK","F")</f>
        <v>OK</v>
      </c>
    </row>
    <row r="46" spans="1:9">
      <c r="A46" s="355" t="s">
        <v>256</v>
      </c>
      <c r="B46" s="23">
        <f t="shared" si="0"/>
        <v>39</v>
      </c>
      <c r="C46" s="346">
        <f>IF(OR(基本信息!$C$4="A",基本信息!$C$4="B"),ROUND('5流负总'!C9,2),"")</f>
        <v>0</v>
      </c>
      <c r="D46" s="347">
        <f>IF(基本信息!$C$4="B",ROUND('5流负总'!D9,2),"")</f>
        <v>0</v>
      </c>
      <c r="E46" s="348">
        <f>IF(基本信息!$C$4="B",D46-C46,"")</f>
        <v>0</v>
      </c>
      <c r="F46" s="349">
        <f>IF(基本信息!$C$4&lt;&gt;"B","",IF(C46=0,0,ROUND(E46/ABS(C46),4)))</f>
        <v>0</v>
      </c>
      <c r="H46" s="42"/>
      <c r="I46" s="46" t="str">
        <f t="shared" si="3"/>
        <v>OK</v>
      </c>
    </row>
    <row r="47" spans="1:9">
      <c r="A47" s="356" t="s">
        <v>257</v>
      </c>
      <c r="B47" s="23">
        <f t="shared" si="0"/>
        <v>40</v>
      </c>
      <c r="C47" s="346">
        <f>IF(OR(基本信息!$C$4="A",基本信息!$C$4="B"),ROUND('5流负总'!C10,2),"")</f>
        <v>0</v>
      </c>
      <c r="D47" s="347">
        <f>IF(基本信息!$C$4="B",ROUND('5流负总'!D10,2),"")</f>
        <v>0</v>
      </c>
      <c r="E47" s="348">
        <f>IF(基本信息!$C$4="B",D47-C47,"")</f>
        <v>0</v>
      </c>
      <c r="F47" s="349">
        <f>IF(基本信息!$C$4&lt;&gt;"B","",IF(C47=0,0,ROUND(E47/ABS(C47),4)))</f>
        <v>0</v>
      </c>
      <c r="H47" s="42"/>
      <c r="I47" s="46" t="str">
        <f t="shared" si="3"/>
        <v>OK</v>
      </c>
    </row>
    <row r="48" spans="1:9">
      <c r="A48" s="355" t="s">
        <v>258</v>
      </c>
      <c r="B48" s="23">
        <f t="shared" si="0"/>
        <v>41</v>
      </c>
      <c r="C48" s="346">
        <f>IF(OR(基本信息!$C$4="A",基本信息!$C$4="B"),ROUND('5流负总'!C11,2),"")</f>
        <v>0</v>
      </c>
      <c r="D48" s="347">
        <f>IF(基本信息!$C$4="B",ROUND('5流负总'!D11,2),"")</f>
        <v>0</v>
      </c>
      <c r="E48" s="348">
        <f>IF(基本信息!$C$4="B",D48-C48,"")</f>
        <v>0</v>
      </c>
      <c r="F48" s="349">
        <f>IF(基本信息!$C$4&lt;&gt;"B","",IF(C48=0,0,ROUND(E48/ABS(C48),4)))</f>
        <v>0</v>
      </c>
      <c r="H48" s="42"/>
      <c r="I48" s="46" t="str">
        <f t="shared" si="3"/>
        <v>OK</v>
      </c>
    </row>
    <row r="49" spans="1:9">
      <c r="A49" s="355" t="s">
        <v>259</v>
      </c>
      <c r="B49" s="23">
        <f t="shared" si="0"/>
        <v>42</v>
      </c>
      <c r="C49" s="346">
        <f>IF(OR(基本信息!$C$4="A",基本信息!$C$4="B"),ROUND('5流负总'!C12,2),"")</f>
        <v>0</v>
      </c>
      <c r="D49" s="347">
        <f>IF(基本信息!$C$4="B",ROUND('5流负总'!D12,2),"")</f>
        <v>0</v>
      </c>
      <c r="E49" s="348">
        <f>IF(基本信息!$C$4="B",D49-C49,"")</f>
        <v>0</v>
      </c>
      <c r="F49" s="349">
        <f>IF(基本信息!$C$4&lt;&gt;"B","",IF(C49=0,0,ROUND(E49/ABS(C49),4)))</f>
        <v>0</v>
      </c>
      <c r="H49" s="42"/>
      <c r="I49" s="46" t="str">
        <f t="shared" si="3"/>
        <v>OK</v>
      </c>
    </row>
    <row r="50" spans="1:9">
      <c r="A50" s="355" t="s">
        <v>260</v>
      </c>
      <c r="B50" s="23">
        <f t="shared" si="0"/>
        <v>43</v>
      </c>
      <c r="C50" s="346">
        <f>IF(OR(基本信息!$C$4="A",基本信息!$C$4="B"),ROUND('5流负总'!C13,2),"")</f>
        <v>0</v>
      </c>
      <c r="D50" s="347">
        <f>IF(基本信息!$C$4="B",ROUND('5流负总'!D13,2),"")</f>
        <v>0</v>
      </c>
      <c r="E50" s="348">
        <f>IF(基本信息!$C$4="B",D50-C50,"")</f>
        <v>0</v>
      </c>
      <c r="F50" s="349">
        <f>IF(基本信息!$C$4&lt;&gt;"B","",IF(C50=0,0,ROUND(E50/ABS(C50),4)))</f>
        <v>0</v>
      </c>
      <c r="H50" s="42"/>
      <c r="I50" s="46" t="str">
        <f t="shared" si="3"/>
        <v>OK</v>
      </c>
    </row>
    <row r="51" spans="1:9">
      <c r="A51" s="355" t="s">
        <v>261</v>
      </c>
      <c r="B51" s="23">
        <f t="shared" si="0"/>
        <v>44</v>
      </c>
      <c r="C51" s="346">
        <f>IF(OR(基本信息!$C$4="A",基本信息!$C$4="B"),ROUND('5流负总'!C14,2),"")</f>
        <v>0</v>
      </c>
      <c r="D51" s="347">
        <f>IF(基本信息!$C$4="B",ROUND('5流负总'!D14,2),"")</f>
        <v>0</v>
      </c>
      <c r="E51" s="348">
        <f>IF(基本信息!$C$4="B",D51-C51,"")</f>
        <v>0</v>
      </c>
      <c r="F51" s="349">
        <f>IF(基本信息!$C$4&lt;&gt;"B","",IF(C51=0,0,ROUND(E51/ABS(C51),4)))</f>
        <v>0</v>
      </c>
      <c r="H51" s="42"/>
      <c r="I51" s="46" t="str">
        <f t="shared" si="3"/>
        <v>OK</v>
      </c>
    </row>
    <row r="52" spans="1:9">
      <c r="A52" s="355" t="s">
        <v>262</v>
      </c>
      <c r="B52" s="23">
        <f t="shared" si="0"/>
        <v>45</v>
      </c>
      <c r="C52" s="346">
        <f>IF(OR(基本信息!$C$4="A",基本信息!$C$4="B"),ROUND('5流负总'!C15,2),"")</f>
        <v>0</v>
      </c>
      <c r="D52" s="347">
        <f>IF(基本信息!$C$4="B",ROUND('5流负总'!D15,2),"")</f>
        <v>0</v>
      </c>
      <c r="E52" s="348">
        <f>IF(基本信息!$C$4="B",D52-C52,"")</f>
        <v>0</v>
      </c>
      <c r="F52" s="349">
        <f>IF(基本信息!$C$4&lt;&gt;"B","",IF(C52=0,0,ROUND(E52/ABS(C52),4)))</f>
        <v>0</v>
      </c>
      <c r="H52" s="42"/>
      <c r="I52" s="46" t="str">
        <f t="shared" si="3"/>
        <v>OK</v>
      </c>
    </row>
    <row r="53" spans="1:9">
      <c r="A53" s="355" t="s">
        <v>263</v>
      </c>
      <c r="B53" s="23">
        <f t="shared" si="0"/>
        <v>46</v>
      </c>
      <c r="C53" s="346">
        <f>IF(OR(基本信息!$C$4="A",基本信息!$C$4="B"),ROUND('5流负总'!C16,2),"")</f>
        <v>0</v>
      </c>
      <c r="D53" s="347">
        <f>IF(基本信息!$C$4="B",ROUND('5流负总'!D16,2),"")</f>
        <v>0</v>
      </c>
      <c r="E53" s="348">
        <f>IF(基本信息!$C$4="B",D53-C53,"")</f>
        <v>0</v>
      </c>
      <c r="F53" s="349">
        <f>IF(基本信息!$C$4&lt;&gt;"B","",IF(C53=0,0,ROUND(E53/ABS(C53),4)))</f>
        <v>0</v>
      </c>
      <c r="H53" s="42"/>
      <c r="I53" s="46" t="str">
        <f t="shared" si="3"/>
        <v>OK</v>
      </c>
    </row>
    <row r="54" spans="1:9">
      <c r="A54" s="355" t="s">
        <v>264</v>
      </c>
      <c r="B54" s="23">
        <f t="shared" si="0"/>
        <v>47</v>
      </c>
      <c r="C54" s="346">
        <f>IF(OR(基本信息!$C$4="A",基本信息!$C$4="B"),ROUND('5流负总'!C17,2),"")</f>
        <v>0</v>
      </c>
      <c r="D54" s="347">
        <f>IF(基本信息!$C$4="B",ROUND('5流负总'!D17,2),"")</f>
        <v>0</v>
      </c>
      <c r="E54" s="348">
        <f>IF(基本信息!$C$4="B",D54-C54,"")</f>
        <v>0</v>
      </c>
      <c r="F54" s="349">
        <f>IF(基本信息!$C$4&lt;&gt;"B","",IF(C54=0,0,ROUND(E54/ABS(C54),4)))</f>
        <v>0</v>
      </c>
      <c r="H54" s="42"/>
      <c r="I54" s="46" t="str">
        <f t="shared" si="3"/>
        <v>OK</v>
      </c>
    </row>
    <row r="55" spans="1:9">
      <c r="A55" s="356" t="s">
        <v>265</v>
      </c>
      <c r="B55" s="23">
        <f t="shared" si="0"/>
        <v>48</v>
      </c>
      <c r="C55" s="346">
        <f>IF(OR(基本信息!$C$4="A",基本信息!$C$4="B"),ROUND('5流负总'!C18,2),"")</f>
        <v>0</v>
      </c>
      <c r="D55" s="347">
        <f>IF(基本信息!$C$4="B",ROUND('5流负总'!D18,2),"")</f>
        <v>0</v>
      </c>
      <c r="E55" s="348">
        <f>IF(基本信息!$C$4="B",D55-C55,"")</f>
        <v>0</v>
      </c>
      <c r="F55" s="349">
        <f>IF(基本信息!$C$4&lt;&gt;"B","",IF(C55=0,0,ROUND(E55/ABS(C55),4)))</f>
        <v>0</v>
      </c>
      <c r="H55" s="42"/>
      <c r="I55" s="46" t="str">
        <f t="shared" si="3"/>
        <v>OK</v>
      </c>
    </row>
    <row r="56" spans="1:9">
      <c r="A56" s="355" t="s">
        <v>266</v>
      </c>
      <c r="B56" s="23">
        <f t="shared" si="0"/>
        <v>49</v>
      </c>
      <c r="C56" s="346">
        <f>IF(OR(基本信息!$C$4="A",基本信息!$C$4="B"),ROUND('5流负总'!C19,2),"")</f>
        <v>0</v>
      </c>
      <c r="D56" s="347">
        <f>IF(基本信息!$C$4="B",ROUND('5流负总'!D19,2),"")</f>
        <v>0</v>
      </c>
      <c r="E56" s="348">
        <f>IF(基本信息!$C$4="B",D56-C56,"")</f>
        <v>0</v>
      </c>
      <c r="F56" s="349">
        <f>IF(基本信息!$C$4&lt;&gt;"B","",IF(C56=0,0,ROUND(E56/ABS(C56),4)))</f>
        <v>0</v>
      </c>
      <c r="H56" s="42"/>
      <c r="I56" s="46" t="str">
        <f t="shared" si="3"/>
        <v>OK</v>
      </c>
    </row>
    <row r="57" spans="1:9">
      <c r="A57" s="355" t="s">
        <v>267</v>
      </c>
      <c r="B57" s="23">
        <f t="shared" si="0"/>
        <v>50</v>
      </c>
      <c r="C57" s="346">
        <f>IF(OR(基本信息!$C$4="A",基本信息!$C$4="B"),ROUND('5流负总'!C20,2),"")</f>
        <v>0</v>
      </c>
      <c r="D57" s="347">
        <f>IF(基本信息!$C$4="B",ROUND('5流负总'!D20,2),"")</f>
        <v>0</v>
      </c>
      <c r="E57" s="348">
        <f>IF(基本信息!$C$4="B",D57-C57,"")</f>
        <v>0</v>
      </c>
      <c r="F57" s="349">
        <f>IF(基本信息!$C$4&lt;&gt;"B","",IF(C57=0,0,ROUND(E57/ABS(C57),4)))</f>
        <v>0</v>
      </c>
      <c r="H57" s="42"/>
      <c r="I57" s="46" t="str">
        <f t="shared" si="3"/>
        <v>OK</v>
      </c>
    </row>
    <row r="58" spans="1:8">
      <c r="A58" s="355"/>
      <c r="B58" s="23">
        <f t="shared" si="0"/>
        <v>51</v>
      </c>
      <c r="C58" s="346"/>
      <c r="D58" s="347"/>
      <c r="E58" s="348"/>
      <c r="F58" s="349"/>
      <c r="H58" s="42"/>
    </row>
    <row r="59" spans="1:9">
      <c r="A59" s="357" t="s">
        <v>268</v>
      </c>
      <c r="B59" s="23">
        <f t="shared" si="0"/>
        <v>52</v>
      </c>
      <c r="C59" s="346">
        <f>SUM(C60:C67)</f>
        <v>0</v>
      </c>
      <c r="D59" s="347">
        <f>IF(基本信息!$C$4="B",SUM(D60:D67),"")</f>
        <v>0</v>
      </c>
      <c r="E59" s="348">
        <f>IF(基本信息!$C$4="B",SUM(E60:E67),"")</f>
        <v>0</v>
      </c>
      <c r="F59" s="349">
        <f>IF(基本信息!$C$4&lt;&gt;"B","",IF(C59=0,0,ROUND(E59/ABS(C59),4)))</f>
        <v>0</v>
      </c>
      <c r="H59" s="42">
        <f t="shared" ref="H59" si="4">SUM(H60:H67)</f>
        <v>0</v>
      </c>
      <c r="I59" s="46" t="str">
        <f t="shared" si="3"/>
        <v>OK</v>
      </c>
    </row>
    <row r="60" spans="1:9">
      <c r="A60" s="355" t="s">
        <v>269</v>
      </c>
      <c r="B60" s="23">
        <f t="shared" si="0"/>
        <v>53</v>
      </c>
      <c r="C60" s="346">
        <f>IF(OR(基本信息!$C$4="A",基本信息!$C$4="B"),ROUND('6非流负总'!C8,2),"")</f>
        <v>0</v>
      </c>
      <c r="D60" s="347">
        <f>IF(基本信息!$C$4="B",ROUND('6非流负总'!D8,2),"")</f>
        <v>0</v>
      </c>
      <c r="E60" s="348">
        <f>IF(基本信息!$C$4="B",D60-C60,"")</f>
        <v>0</v>
      </c>
      <c r="F60" s="349">
        <f>IF(基本信息!$C$4&lt;&gt;"B","",IF(C60=0,0,ROUND(E60/ABS(C60),4)))</f>
        <v>0</v>
      </c>
      <c r="H60" s="45"/>
      <c r="I60" s="46" t="str">
        <f t="shared" si="3"/>
        <v>OK</v>
      </c>
    </row>
    <row r="61" spans="1:9">
      <c r="A61" s="355" t="s">
        <v>270</v>
      </c>
      <c r="B61" s="23">
        <f t="shared" si="0"/>
        <v>54</v>
      </c>
      <c r="C61" s="346">
        <f>IF(OR(基本信息!$C$4="A",基本信息!$C$4="B"),ROUND('6非流负总'!C9,2),"")</f>
        <v>0</v>
      </c>
      <c r="D61" s="347">
        <f>IF(基本信息!$C$4="B",ROUND('6非流负总'!D9,2),"")</f>
        <v>0</v>
      </c>
      <c r="E61" s="348">
        <f>IF(基本信息!$C$4="B",D61-C61,"")</f>
        <v>0</v>
      </c>
      <c r="F61" s="349">
        <f>IF(基本信息!$C$4&lt;&gt;"B","",IF(C61=0,0,ROUND(E61/ABS(C61),4)))</f>
        <v>0</v>
      </c>
      <c r="H61" s="42"/>
      <c r="I61" s="46" t="str">
        <f t="shared" si="3"/>
        <v>OK</v>
      </c>
    </row>
    <row r="62" spans="1:9">
      <c r="A62" s="355" t="s">
        <v>271</v>
      </c>
      <c r="B62" s="23">
        <f t="shared" si="0"/>
        <v>55</v>
      </c>
      <c r="C62" s="346">
        <f>IF(OR(基本信息!$C$4="A",基本信息!$C$4="B"),ROUND('6非流负总'!C10,2),"")</f>
        <v>0</v>
      </c>
      <c r="D62" s="347">
        <f>IF(基本信息!$C$4="B",ROUND('6非流负总'!D10,2),"")</f>
        <v>0</v>
      </c>
      <c r="E62" s="348">
        <f>IF(基本信息!$C$4="B",D62-C62,"")</f>
        <v>0</v>
      </c>
      <c r="F62" s="349">
        <f>IF(基本信息!$C$4&lt;&gt;"B","",IF(C62=0,0,ROUND(E62/ABS(C62),4)))</f>
        <v>0</v>
      </c>
      <c r="H62" s="42"/>
      <c r="I62" s="46" t="str">
        <f t="shared" si="3"/>
        <v>OK</v>
      </c>
    </row>
    <row r="63" spans="1:9">
      <c r="A63" s="355" t="s">
        <v>272</v>
      </c>
      <c r="B63" s="23">
        <f t="shared" si="0"/>
        <v>56</v>
      </c>
      <c r="C63" s="346">
        <f>IF(OR(基本信息!$C$4="A",基本信息!$C$4="B"),ROUND('6非流负总'!C11,2),"")</f>
        <v>0</v>
      </c>
      <c r="D63" s="347">
        <f>IF(基本信息!$C$4="B",ROUND('6非流负总'!D11,2),"")</f>
        <v>0</v>
      </c>
      <c r="E63" s="348">
        <f>IF(基本信息!$C$4="B",D63-C63,"")</f>
        <v>0</v>
      </c>
      <c r="F63" s="349">
        <f>IF(基本信息!$C$4&lt;&gt;"B","",IF(C63=0,0,ROUND(E63/ABS(C63),4)))</f>
        <v>0</v>
      </c>
      <c r="H63" s="42"/>
      <c r="I63" s="46" t="str">
        <f t="shared" si="3"/>
        <v>OK</v>
      </c>
    </row>
    <row r="64" spans="1:9">
      <c r="A64" s="355" t="s">
        <v>273</v>
      </c>
      <c r="B64" s="23">
        <f t="shared" si="0"/>
        <v>57</v>
      </c>
      <c r="C64" s="346">
        <f>IF(OR(基本信息!$C$4="A",基本信息!$C$4="B"),ROUND('6非流负总'!C12,2),"")</f>
        <v>0</v>
      </c>
      <c r="D64" s="347">
        <f>IF(基本信息!$C$4="B",ROUND('6非流负总'!D12,2),"")</f>
        <v>0</v>
      </c>
      <c r="E64" s="348">
        <f>IF(基本信息!$C$4="B",D64-C64,"")</f>
        <v>0</v>
      </c>
      <c r="F64" s="349">
        <f>IF(基本信息!$C$4&lt;&gt;"B","",IF(C64=0,0,ROUND(E64/ABS(C64),4)))</f>
        <v>0</v>
      </c>
      <c r="H64" s="42"/>
      <c r="I64" s="46" t="str">
        <f t="shared" si="3"/>
        <v>OK</v>
      </c>
    </row>
    <row r="65" spans="1:9">
      <c r="A65" s="355" t="s">
        <v>274</v>
      </c>
      <c r="B65" s="23">
        <f t="shared" si="0"/>
        <v>58</v>
      </c>
      <c r="C65" s="346">
        <f>IF(OR(基本信息!$C$4="A",基本信息!$C$4="B"),ROUND('6非流负总'!C13,2),"")</f>
        <v>0</v>
      </c>
      <c r="D65" s="347">
        <f>IF(基本信息!$C$4="B",ROUND('6非流负总'!D13,2),"")</f>
        <v>0</v>
      </c>
      <c r="E65" s="348">
        <f>IF(基本信息!$C$4="B",D65-C65,"")</f>
        <v>0</v>
      </c>
      <c r="F65" s="349">
        <f>IF(基本信息!$C$4&lt;&gt;"B","",IF(C65=0,0,ROUND(E65/ABS(C65),4)))</f>
        <v>0</v>
      </c>
      <c r="H65" s="42"/>
      <c r="I65" s="46" t="str">
        <f t="shared" si="3"/>
        <v>OK</v>
      </c>
    </row>
    <row r="66" spans="1:9">
      <c r="A66" s="355" t="s">
        <v>275</v>
      </c>
      <c r="B66" s="23">
        <f t="shared" si="0"/>
        <v>59</v>
      </c>
      <c r="C66" s="346">
        <f>IF(OR(基本信息!$C$4="A",基本信息!$C$4="B"),ROUND('6非流负总'!C14,2),"")</f>
        <v>0</v>
      </c>
      <c r="D66" s="347">
        <f>IF(基本信息!$C$4="B",ROUND('6非流负总'!D14,2),"")</f>
        <v>0</v>
      </c>
      <c r="E66" s="348">
        <f>IF(基本信息!$C$4="B",D66-C66,"")</f>
        <v>0</v>
      </c>
      <c r="F66" s="349">
        <f>IF(基本信息!$C$4&lt;&gt;"B","",IF(C66=0,0,ROUND(E66/ABS(C66),4)))</f>
        <v>0</v>
      </c>
      <c r="H66" s="42"/>
      <c r="I66" s="46" t="str">
        <f t="shared" si="3"/>
        <v>OK</v>
      </c>
    </row>
    <row r="67" spans="1:9">
      <c r="A67" s="355" t="s">
        <v>276</v>
      </c>
      <c r="B67" s="23">
        <f t="shared" si="0"/>
        <v>60</v>
      </c>
      <c r="C67" s="346">
        <f>IF(OR(基本信息!$C$4="A",基本信息!$C$4="B"),ROUND('6非流负总'!C15,2),"")</f>
        <v>0</v>
      </c>
      <c r="D67" s="347">
        <f>IF(基本信息!$C$4="B",ROUND('6非流负总'!D15,2),"")</f>
        <v>0</v>
      </c>
      <c r="E67" s="348">
        <f>IF(基本信息!$C$4="B",D67-C67,"")</f>
        <v>0</v>
      </c>
      <c r="F67" s="349">
        <f>IF(基本信息!$C$4&lt;&gt;"B","",IF(C67=0,0,ROUND(E67/ABS(C67),4)))</f>
        <v>0</v>
      </c>
      <c r="H67" s="42"/>
      <c r="I67" s="46" t="str">
        <f t="shared" si="3"/>
        <v>OK</v>
      </c>
    </row>
    <row r="68" spans="1:8">
      <c r="A68" s="355"/>
      <c r="B68" s="23">
        <f t="shared" si="0"/>
        <v>61</v>
      </c>
      <c r="C68" s="346"/>
      <c r="D68" s="347"/>
      <c r="E68" s="348"/>
      <c r="F68" s="349"/>
      <c r="H68" s="42"/>
    </row>
    <row r="69" spans="1:9">
      <c r="A69" s="357" t="s">
        <v>277</v>
      </c>
      <c r="B69" s="23">
        <f t="shared" si="0"/>
        <v>62</v>
      </c>
      <c r="C69" s="346">
        <f>C44+C59</f>
        <v>0</v>
      </c>
      <c r="D69" s="347">
        <f>IF(基本信息!$C$4="B",D44+D59,"")</f>
        <v>0</v>
      </c>
      <c r="E69" s="348">
        <f>IF(基本信息!$C$4="B",E44+E59,"")</f>
        <v>0</v>
      </c>
      <c r="F69" s="349">
        <f>IF(基本信息!$C$4&lt;&gt;"B","",IF(C69=0,0,ROUND(E69/ABS(C69),4)))</f>
        <v>0</v>
      </c>
      <c r="H69" s="45">
        <f>H44+H59</f>
        <v>0</v>
      </c>
      <c r="I69" s="46" t="str">
        <f>IF(ABS(C69-H69)&lt;0.00001,"OK","F")</f>
        <v>OK</v>
      </c>
    </row>
    <row r="70" spans="1:9">
      <c r="A70" s="358" t="s">
        <v>278</v>
      </c>
      <c r="B70" s="69">
        <f t="shared" si="0"/>
        <v>63</v>
      </c>
      <c r="C70" s="359">
        <f>C43-C69</f>
        <v>561455.78</v>
      </c>
      <c r="D70" s="360">
        <f>IF(基本信息!$C$4="B",D43-D69,"")</f>
        <v>2147713</v>
      </c>
      <c r="E70" s="361">
        <f>IF(基本信息!$C$4="B",E43-E69,"")</f>
        <v>1586257.22</v>
      </c>
      <c r="F70" s="362">
        <f>IF(基本信息!$C$4&lt;&gt;"B","",IF(C70=0,0,ROUND(E70/ABS(C70),4)))</f>
        <v>2.8253</v>
      </c>
      <c r="H70" s="45">
        <f>H43-H69</f>
        <v>0</v>
      </c>
      <c r="I70" s="46" t="str">
        <f>IF(ABS(C70-H70)&lt;0.00001,"OK","F")</f>
        <v>F</v>
      </c>
    </row>
    <row r="71" spans="1:7">
      <c r="A71" s="5" t="str">
        <f>封面!D20</f>
        <v>深圳市鹏信资产评估土地房地产估价有限公司</v>
      </c>
      <c r="B71" s="1"/>
      <c r="C71" s="1"/>
      <c r="D71" s="1"/>
      <c r="E71" s="1"/>
      <c r="F71" s="36" t="str">
        <f>IF(基本信息!C4="B","签字资产评估师:"&amp;基本信息!C18&amp;"  "&amp;基本信息!F18,"法定代表人:"&amp;基本信息!C11&amp;"      "&amp;"财务负责人:"&amp;基本信息!C12&amp;"      "&amp;"填表人:"&amp;基本信息!C13)</f>
        <v>签字资产评估师:  </v>
      </c>
      <c r="G71" s="48"/>
    </row>
  </sheetData>
  <mergeCells count="1">
    <mergeCell ref="A6:A7"/>
  </mergeCells>
  <printOptions horizontalCentered="1"/>
  <pageMargins left="0.511811023622047" right="0.196850393700787" top="0.354330708661417" bottom="0.354330708661417" header="0.31496062992126" footer="0.31496062992126"/>
  <pageSetup paperSize="9" scale="87" orientation="portrait"/>
  <headerFooter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showGridLines="0" view="pageBreakPreview" zoomScale="102" zoomScaleNormal="100" workbookViewId="0">
      <pane xSplit="8" ySplit="7" topLeftCell="I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5.46666666666667" customWidth="1"/>
    <col min="2" max="2" width="30.3333333333333" customWidth="1"/>
    <col min="3" max="3" width="9.66666666666667" customWidth="1"/>
    <col min="4" max="4" width="13.2" customWidth="1"/>
    <col min="5" max="5" width="12.2" customWidth="1"/>
    <col min="6" max="6" width="11.8666666666667" customWidth="1"/>
    <col min="7" max="7" width="7.53333333333333" customWidth="1"/>
    <col min="9" max="9" width="3.66666666666667" customWidth="1"/>
    <col min="10" max="10" width="9.66666666666667" customWidth="1"/>
    <col min="11" max="11" width="5.53333333333333" customWidth="1"/>
  </cols>
  <sheetData>
    <row r="1" ht="20.1" spans="1:8">
      <c r="A1" s="2" t="str">
        <f>目录!$C60</f>
        <v>其他非流动资产评估明细表</v>
      </c>
      <c r="B1" s="3"/>
      <c r="C1" s="3"/>
      <c r="D1" s="3"/>
      <c r="E1" s="3"/>
      <c r="F1" s="3"/>
      <c r="G1" s="3"/>
      <c r="H1" s="3"/>
    </row>
    <row r="2" spans="1:8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</row>
    <row r="3" spans="1:8">
      <c r="A3" s="5"/>
      <c r="B3" s="5"/>
      <c r="C3" s="5"/>
      <c r="D3" s="5"/>
      <c r="E3" s="5"/>
      <c r="F3" s="36"/>
      <c r="G3" s="36"/>
      <c r="H3" s="36" t="str">
        <f>目录!$E60&amp;目录!$F60</f>
        <v>表4-18</v>
      </c>
    </row>
    <row r="4" spans="1:8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36" t="s">
        <v>214</v>
      </c>
    </row>
    <row r="5" ht="17.1" spans="1:8">
      <c r="A5" s="71" t="s">
        <v>215</v>
      </c>
      <c r="B5" s="72"/>
      <c r="C5" s="72"/>
      <c r="D5" s="72"/>
      <c r="E5" s="73" t="s">
        <v>216</v>
      </c>
      <c r="F5" s="74"/>
      <c r="G5" s="74"/>
      <c r="H5" s="75"/>
    </row>
    <row r="6" s="1" customFormat="1" ht="12.4" spans="1:11">
      <c r="A6" s="76" t="s">
        <v>346</v>
      </c>
      <c r="B6" s="77" t="s">
        <v>1277</v>
      </c>
      <c r="C6" s="77" t="s">
        <v>1278</v>
      </c>
      <c r="D6" s="78" t="s">
        <v>217</v>
      </c>
      <c r="E6" s="79" t="s">
        <v>355</v>
      </c>
      <c r="F6" s="80" t="s">
        <v>204</v>
      </c>
      <c r="G6" s="80" t="s">
        <v>205</v>
      </c>
      <c r="H6" s="81" t="s">
        <v>285</v>
      </c>
      <c r="J6" s="103" t="s">
        <v>218</v>
      </c>
      <c r="K6" s="103" t="s">
        <v>219</v>
      </c>
    </row>
    <row r="7" s="1" customFormat="1" ht="12.4" spans="1:11">
      <c r="A7" s="82"/>
      <c r="B7" s="83"/>
      <c r="C7" s="83"/>
      <c r="D7" s="84"/>
      <c r="E7" s="85"/>
      <c r="F7" s="86"/>
      <c r="G7" s="86"/>
      <c r="H7" s="87"/>
      <c r="J7" s="104"/>
      <c r="K7" s="105"/>
    </row>
    <row r="8" spans="1:11">
      <c r="A8" s="88">
        <v>1</v>
      </c>
      <c r="B8" s="89"/>
      <c r="C8" s="89"/>
      <c r="D8" s="90"/>
      <c r="E8" s="20"/>
      <c r="F8" s="21">
        <f>IF(基本信息!$C$4&lt;&gt;"B","",E8-D8)</f>
        <v>0</v>
      </c>
      <c r="G8" s="40">
        <f>IF(基本信息!$C$4&lt;&gt;"B","",IF(D8=0,0,ROUND(F8/ABS(D8),4)))</f>
        <v>0</v>
      </c>
      <c r="H8" s="91"/>
      <c r="J8" s="106"/>
      <c r="K8" s="107" t="str">
        <f>IF(D8-J8=0,"OK","F")</f>
        <v>OK</v>
      </c>
    </row>
    <row r="9" spans="1:11">
      <c r="A9" s="88">
        <f>A8+1</f>
        <v>2</v>
      </c>
      <c r="B9" s="89"/>
      <c r="C9" s="89"/>
      <c r="D9" s="90"/>
      <c r="E9" s="20"/>
      <c r="F9" s="21"/>
      <c r="G9" s="92"/>
      <c r="H9" s="91"/>
      <c r="J9" s="42"/>
      <c r="K9" s="108" t="str">
        <f>IF(D9-J9=0,"OK","F")</f>
        <v>OK</v>
      </c>
    </row>
    <row r="10" spans="1:11">
      <c r="A10" s="88">
        <f t="shared" ref="A10:A17" si="0">A9+1</f>
        <v>3</v>
      </c>
      <c r="B10" s="89"/>
      <c r="C10" s="89"/>
      <c r="D10" s="90"/>
      <c r="E10" s="20"/>
      <c r="F10" s="21"/>
      <c r="G10" s="92"/>
      <c r="H10" s="91"/>
      <c r="J10" s="42"/>
      <c r="K10" s="108"/>
    </row>
    <row r="11" spans="1:11">
      <c r="A11" s="88">
        <f t="shared" si="0"/>
        <v>4</v>
      </c>
      <c r="B11" s="89"/>
      <c r="C11" s="89"/>
      <c r="D11" s="90"/>
      <c r="E11" s="20"/>
      <c r="F11" s="21"/>
      <c r="G11" s="92"/>
      <c r="H11" s="91"/>
      <c r="J11" s="42"/>
      <c r="K11" s="108"/>
    </row>
    <row r="12" spans="1:11">
      <c r="A12" s="88">
        <f t="shared" si="0"/>
        <v>5</v>
      </c>
      <c r="B12" s="89"/>
      <c r="C12" s="89"/>
      <c r="D12" s="90"/>
      <c r="E12" s="20"/>
      <c r="F12" s="21"/>
      <c r="G12" s="92"/>
      <c r="H12" s="91"/>
      <c r="J12" s="42"/>
      <c r="K12" s="108"/>
    </row>
    <row r="13" spans="1:11">
      <c r="A13" s="88">
        <f t="shared" si="0"/>
        <v>6</v>
      </c>
      <c r="B13" s="89"/>
      <c r="C13" s="89"/>
      <c r="D13" s="90"/>
      <c r="E13" s="20"/>
      <c r="F13" s="21"/>
      <c r="G13" s="92"/>
      <c r="H13" s="91"/>
      <c r="J13" s="42"/>
      <c r="K13" s="108"/>
    </row>
    <row r="14" spans="1:11">
      <c r="A14" s="88">
        <f t="shared" si="0"/>
        <v>7</v>
      </c>
      <c r="B14" s="89"/>
      <c r="C14" s="89"/>
      <c r="D14" s="90"/>
      <c r="E14" s="20"/>
      <c r="F14" s="21"/>
      <c r="G14" s="92"/>
      <c r="H14" s="91"/>
      <c r="J14" s="42"/>
      <c r="K14" s="108"/>
    </row>
    <row r="15" spans="1:11">
      <c r="A15" s="88">
        <f t="shared" si="0"/>
        <v>8</v>
      </c>
      <c r="B15" s="89"/>
      <c r="C15" s="89"/>
      <c r="D15" s="90"/>
      <c r="E15" s="20"/>
      <c r="F15" s="21"/>
      <c r="G15" s="92"/>
      <c r="H15" s="91"/>
      <c r="J15" s="42"/>
      <c r="K15" s="108"/>
    </row>
    <row r="16" spans="1:11">
      <c r="A16" s="88">
        <f t="shared" si="0"/>
        <v>9</v>
      </c>
      <c r="B16" s="89"/>
      <c r="C16" s="89"/>
      <c r="D16" s="90"/>
      <c r="E16" s="20"/>
      <c r="F16" s="21"/>
      <c r="G16" s="92"/>
      <c r="H16" s="91"/>
      <c r="J16" s="42"/>
      <c r="K16" s="108"/>
    </row>
    <row r="17" spans="1:11">
      <c r="A17" s="88">
        <f t="shared" si="0"/>
        <v>10</v>
      </c>
      <c r="B17" s="93"/>
      <c r="C17" s="93"/>
      <c r="D17" s="90"/>
      <c r="E17" s="20"/>
      <c r="F17" s="21"/>
      <c r="G17" s="92"/>
      <c r="H17" s="94"/>
      <c r="J17" s="42"/>
      <c r="K17" s="109"/>
    </row>
    <row r="18" spans="1:11">
      <c r="A18" s="88"/>
      <c r="B18" s="95"/>
      <c r="C18" s="95"/>
      <c r="D18" s="90"/>
      <c r="E18" s="20"/>
      <c r="F18" s="21"/>
      <c r="G18" s="92"/>
      <c r="H18" s="94"/>
      <c r="J18" s="42"/>
      <c r="K18" s="109"/>
    </row>
    <row r="19" spans="1:11">
      <c r="A19" s="96"/>
      <c r="B19" s="97" t="s">
        <v>280</v>
      </c>
      <c r="C19" s="98"/>
      <c r="D19" s="99">
        <f>ROUND(SUM(D8:D18),2)</f>
        <v>0</v>
      </c>
      <c r="E19" s="31">
        <f>IF(基本信息!$C$4&lt;&gt;"B","",ROUND(SUM(E8:E18),2))</f>
        <v>0</v>
      </c>
      <c r="F19" s="32">
        <f>IF(基本信息!$C$4&lt;&gt;"B","",ROUND(SUM(F8:F18),2))</f>
        <v>0</v>
      </c>
      <c r="G19" s="100">
        <f>IF(基本信息!$C$4&lt;&gt;"B","",IF(D19=0,0,ROUND(F19/ABS(D19),4)))</f>
        <v>0</v>
      </c>
      <c r="H19" s="101"/>
      <c r="J19" s="110"/>
      <c r="K19" s="111" t="str">
        <f>IF(D19-J19=0,"OK","F")</f>
        <v>OK</v>
      </c>
    </row>
    <row r="20" spans="1:8">
      <c r="A20" s="33"/>
      <c r="B20" s="33"/>
      <c r="C20" s="33"/>
      <c r="D20" s="33"/>
      <c r="E20" s="33"/>
      <c r="F20" s="33"/>
      <c r="G20" s="33"/>
      <c r="H20" s="33"/>
    </row>
    <row r="21" spans="1:9">
      <c r="A21" s="34" t="str">
        <f>"被评估企业填表人："&amp;基本信息!$C$13</f>
        <v>被评估企业填表人：王向春</v>
      </c>
      <c r="B21" s="102"/>
      <c r="C21" s="102"/>
      <c r="D21" s="102"/>
      <c r="E21" s="33"/>
      <c r="F21" s="33"/>
      <c r="G21" s="33"/>
      <c r="H21" s="47" t="str">
        <f>IF(基本信息!$C$4="B","评估人员:"&amp;基本信息!$C75,"")</f>
        <v>评估人员:</v>
      </c>
      <c r="I21" s="48"/>
    </row>
    <row r="22" spans="1:8">
      <c r="A22" s="34" t="str">
        <f>"填表日期："&amp;基本信息!$C$14</f>
        <v>填表日期：2026年2月10日</v>
      </c>
      <c r="B22" s="102"/>
      <c r="C22" s="102"/>
      <c r="D22" s="102"/>
      <c r="E22" s="33"/>
      <c r="F22" s="33"/>
      <c r="G22" s="33"/>
      <c r="H22" s="33"/>
    </row>
  </sheetData>
  <mergeCells count="8"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8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showGridLines="0" view="pageBreakPreview" zoomScale="99" zoomScaleNormal="100" workbookViewId="0">
      <pane xSplit="6" ySplit="7" topLeftCell="G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42.8" customWidth="1"/>
    <col min="2" max="2" width="7.53333333333333" customWidth="1"/>
    <col min="3" max="4" width="15.6666666666667" customWidth="1"/>
    <col min="5" max="5" width="14.8" customWidth="1"/>
    <col min="8" max="8" width="12.5333333333333" customWidth="1"/>
  </cols>
  <sheetData>
    <row r="1" ht="28.25" customHeight="1" spans="1:6">
      <c r="A1" s="2" t="str">
        <f>目录!$C61</f>
        <v>流动负债评估汇总表</v>
      </c>
      <c r="B1" s="3"/>
      <c r="C1" s="3"/>
      <c r="D1" s="3"/>
      <c r="E1" s="3"/>
      <c r="F1" s="3"/>
    </row>
    <row r="2" spans="1:6">
      <c r="A2" s="4" t="str">
        <f>封面!$D$13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目录!$E61&amp;目录!$F61</f>
        <v>表5</v>
      </c>
    </row>
    <row r="4" spans="1:6">
      <c r="A4" s="5" t="str">
        <f>'1汇总'!$A$4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="1" customFormat="1" ht="12.4" spans="1:9">
      <c r="A6" s="10" t="s">
        <v>201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="1" customFormat="1" ht="12.85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39"/>
    </row>
    <row r="8" spans="1:9">
      <c r="A8" s="26" t="str">
        <f>基本信息!B77</f>
        <v>短期借款</v>
      </c>
      <c r="B8" s="60" t="s">
        <v>152</v>
      </c>
      <c r="C8" s="19">
        <f>'5.1短借款'!G19</f>
        <v>0</v>
      </c>
      <c r="D8" s="20">
        <f>IF(基本信息!$C$4="B",'5.1短借款'!H19,"")</f>
        <v>0</v>
      </c>
      <c r="E8" s="21">
        <f>IF(基本信息!$C$4="B",D8-C8,"")</f>
        <v>0</v>
      </c>
      <c r="F8" s="61">
        <f>IF(基本信息!$C$4="B",IF(C8=0,0,ROUND(E8/ABS(C8),4)),"")</f>
        <v>0</v>
      </c>
      <c r="H8" s="42"/>
      <c r="I8" s="46" t="str">
        <f t="shared" ref="I8:I13" si="0">IF(ABS(C8-H8)&lt;0.00001,"OK","F")</f>
        <v>OK</v>
      </c>
    </row>
    <row r="9" spans="1:9">
      <c r="A9" s="22" t="str">
        <f>基本信息!B78</f>
        <v>交易性金融负债</v>
      </c>
      <c r="B9" s="60" t="s">
        <v>154</v>
      </c>
      <c r="C9" s="19">
        <f>'5.2交易金融负债'!F19</f>
        <v>0</v>
      </c>
      <c r="D9" s="20">
        <f>IF(基本信息!$C$4="B",'5.2交易金融负债'!G19,"")</f>
        <v>0</v>
      </c>
      <c r="E9" s="21">
        <f>IF(基本信息!$C$4="B",D9-C9,"")</f>
        <v>0</v>
      </c>
      <c r="F9" s="61">
        <f>IF(基本信息!$C$4="B",IF(C9=0,0,ROUND(E9/ABS(C9),4)),"")</f>
        <v>0</v>
      </c>
      <c r="H9" s="42"/>
      <c r="I9" s="46" t="str">
        <f t="shared" si="0"/>
        <v>OK</v>
      </c>
    </row>
    <row r="10" spans="1:9">
      <c r="A10" s="22" t="str">
        <f>基本信息!B79</f>
        <v>衍生金融负债</v>
      </c>
      <c r="B10" s="60" t="s">
        <v>156</v>
      </c>
      <c r="C10" s="19">
        <f>'5.3衍生金融负债'!F19</f>
        <v>0</v>
      </c>
      <c r="D10" s="20">
        <f>IF(基本信息!$C$4="B",'5.3衍生金融负债'!G19,"")</f>
        <v>0</v>
      </c>
      <c r="E10" s="21">
        <f>IF(基本信息!$C$4="B",D10-C10,"")</f>
        <v>0</v>
      </c>
      <c r="F10" s="61">
        <f>IF(基本信息!$C$4="B",IF(C10=0,0,ROUND(E10/ABS(C10),4)),"")</f>
        <v>0</v>
      </c>
      <c r="H10" s="42"/>
      <c r="I10" s="46" t="str">
        <f t="shared" si="0"/>
        <v>OK</v>
      </c>
    </row>
    <row r="11" spans="1:9">
      <c r="A11" s="26" t="str">
        <f>基本信息!B80</f>
        <v>应付票据</v>
      </c>
      <c r="B11" s="60" t="s">
        <v>158</v>
      </c>
      <c r="C11" s="19">
        <f>'5.4应付票据'!G19</f>
        <v>0</v>
      </c>
      <c r="D11" s="20">
        <f>IF(基本信息!$C$4="B",'5.4应付票据'!H19,"")</f>
        <v>0</v>
      </c>
      <c r="E11" s="21">
        <f>IF(基本信息!$C$4="B",D11-C11,"")</f>
        <v>0</v>
      </c>
      <c r="F11" s="61">
        <f>IF(基本信息!$C$4="B",IF(C11=0,0,ROUND(E11/ABS(C11),4)),"")</f>
        <v>0</v>
      </c>
      <c r="H11" s="42"/>
      <c r="I11" s="46" t="str">
        <f t="shared" si="0"/>
        <v>OK</v>
      </c>
    </row>
    <row r="12" spans="1:9">
      <c r="A12" s="26" t="str">
        <f>基本信息!B81</f>
        <v>应付账款</v>
      </c>
      <c r="B12" s="60" t="s">
        <v>160</v>
      </c>
      <c r="C12" s="19">
        <f>'5.5应付账款'!F19</f>
        <v>0</v>
      </c>
      <c r="D12" s="20">
        <f>IF(基本信息!$C$4="B",'5.5应付账款'!G19,"")</f>
        <v>0</v>
      </c>
      <c r="E12" s="21">
        <f>IF(基本信息!$C$4="B",D12-C12,"")</f>
        <v>0</v>
      </c>
      <c r="F12" s="61">
        <f>IF(基本信息!$C$4="B",IF(C12=0,0,ROUND(E12/ABS(C12),4)),"")</f>
        <v>0</v>
      </c>
      <c r="H12" s="42"/>
      <c r="I12" s="46" t="str">
        <f t="shared" si="0"/>
        <v>OK</v>
      </c>
    </row>
    <row r="13" spans="1:9">
      <c r="A13" s="26" t="str">
        <f>基本信息!B82</f>
        <v>预收款项</v>
      </c>
      <c r="B13" s="60" t="s">
        <v>162</v>
      </c>
      <c r="C13" s="19">
        <f>'5.6预收款'!F19</f>
        <v>0</v>
      </c>
      <c r="D13" s="20">
        <f>IF(基本信息!$C$4="B",'5.6预收款'!G19,"")</f>
        <v>0</v>
      </c>
      <c r="E13" s="21">
        <f>IF(基本信息!$C$4="B",D13-C13,"")</f>
        <v>0</v>
      </c>
      <c r="F13" s="61">
        <f>IF(基本信息!$C$4="B",IF(C13=0,0,ROUND(E13/ABS(C13),4)),"")</f>
        <v>0</v>
      </c>
      <c r="H13" s="42"/>
      <c r="I13" s="46" t="str">
        <f t="shared" si="0"/>
        <v>OK</v>
      </c>
    </row>
    <row r="14" spans="1:9">
      <c r="A14" s="26" t="str">
        <f>基本信息!B83</f>
        <v>合同负债</v>
      </c>
      <c r="B14" s="60" t="s">
        <v>164</v>
      </c>
      <c r="C14" s="19">
        <f>'5.7合同债'!F19</f>
        <v>0</v>
      </c>
      <c r="D14" s="20">
        <f>IF(基本信息!$C$4="B",'5.7合同债'!G19,"")</f>
        <v>0</v>
      </c>
      <c r="E14" s="21">
        <f>IF(基本信息!$C$4="B",D14-C14,"")</f>
        <v>0</v>
      </c>
      <c r="F14" s="61">
        <f>IF(基本信息!$C$4="B",IF(C14=0,0,ROUND(E14/ABS(C14),4)),"")</f>
        <v>0</v>
      </c>
      <c r="H14" s="42"/>
      <c r="I14" s="46" t="str">
        <f t="shared" ref="I14:I22" si="1">IF(ABS(C14-H14)&lt;0.00001,"OK","F")</f>
        <v>OK</v>
      </c>
    </row>
    <row r="15" spans="1:9">
      <c r="A15" s="26" t="str">
        <f>基本信息!B84</f>
        <v>应付职工薪酬</v>
      </c>
      <c r="B15" s="60" t="s">
        <v>166</v>
      </c>
      <c r="C15" s="19">
        <f>'5.8应付薪酬'!F19</f>
        <v>0</v>
      </c>
      <c r="D15" s="20">
        <f>IF(基本信息!$C$4="B",'5.8应付薪酬'!G19,"")</f>
        <v>0</v>
      </c>
      <c r="E15" s="21">
        <f>IF(基本信息!$C$4="B",D15-C15,"")</f>
        <v>0</v>
      </c>
      <c r="F15" s="61">
        <f>IF(基本信息!$C$4="B",IF(C15=0,0,ROUND(E15/ABS(C15),4)),"")</f>
        <v>0</v>
      </c>
      <c r="H15" s="42"/>
      <c r="I15" s="46" t="str">
        <f t="shared" si="1"/>
        <v>OK</v>
      </c>
    </row>
    <row r="16" spans="1:9">
      <c r="A16" s="26" t="str">
        <f>基本信息!B85</f>
        <v>应交税费</v>
      </c>
      <c r="B16" s="60" t="s">
        <v>168</v>
      </c>
      <c r="C16" s="19">
        <f>'5.9应交税'!F19</f>
        <v>0</v>
      </c>
      <c r="D16" s="20">
        <f>IF(基本信息!$C$4="B",'5.9应交税'!G19,"")</f>
        <v>0</v>
      </c>
      <c r="E16" s="21">
        <f>IF(基本信息!$C$4="B",D16-C16,"")</f>
        <v>0</v>
      </c>
      <c r="F16" s="61">
        <f>IF(基本信息!$C$4="B",IF(C16=0,0,ROUND(E16/ABS(C16),4)),"")</f>
        <v>0</v>
      </c>
      <c r="H16" s="42"/>
      <c r="I16" s="46" t="str">
        <f t="shared" si="1"/>
        <v>OK</v>
      </c>
    </row>
    <row r="17" spans="1:9">
      <c r="A17" s="26" t="str">
        <f>基本信息!B86</f>
        <v>其他应付款</v>
      </c>
      <c r="B17" s="60" t="s">
        <v>170</v>
      </c>
      <c r="C17" s="19">
        <f>'5.10其他应付'!F19</f>
        <v>0</v>
      </c>
      <c r="D17" s="20">
        <f>IF(基本信息!$C$4="B",'5.10其他应付'!G19,"")</f>
        <v>0</v>
      </c>
      <c r="E17" s="21">
        <f>IF(基本信息!$C$4="B",D17-C17,"")</f>
        <v>0</v>
      </c>
      <c r="F17" s="61">
        <f>IF(基本信息!$C$4="B",IF(C17=0,0,ROUND(E17/ABS(C17),4)),"")</f>
        <v>0</v>
      </c>
      <c r="H17" s="42"/>
      <c r="I17" s="46" t="str">
        <f t="shared" si="1"/>
        <v>OK</v>
      </c>
    </row>
    <row r="18" spans="1:9">
      <c r="A18" s="26" t="str">
        <f>基本信息!B87</f>
        <v>持有待售负债</v>
      </c>
      <c r="B18" s="60" t="s">
        <v>172</v>
      </c>
      <c r="C18" s="19">
        <f>'5.11持有待售负债'!F19</f>
        <v>0</v>
      </c>
      <c r="D18" s="20">
        <f>IF(基本信息!$C$4="B",'5.11持有待售负债'!G19,"")</f>
        <v>0</v>
      </c>
      <c r="E18" s="21">
        <f>IF(基本信息!$C$4="B",D18-C18,"")</f>
        <v>0</v>
      </c>
      <c r="F18" s="61">
        <f>IF(基本信息!$C$4="B",IF(C18=0,0,ROUND(E18/ABS(C18),4)),"")</f>
        <v>0</v>
      </c>
      <c r="H18" s="42"/>
      <c r="I18" s="46" t="str">
        <f t="shared" si="1"/>
        <v>OK</v>
      </c>
    </row>
    <row r="19" spans="1:9">
      <c r="A19" s="68" t="str">
        <f>基本信息!B88</f>
        <v>一年内到期的非流动负债</v>
      </c>
      <c r="B19" s="60" t="s">
        <v>174</v>
      </c>
      <c r="C19" s="19">
        <f>'5.12年内到期非流负债'!F19</f>
        <v>0</v>
      </c>
      <c r="D19" s="20">
        <f>IF(基本信息!$C$4="B",'5.12年内到期非流负债'!G19,"")</f>
        <v>0</v>
      </c>
      <c r="E19" s="21">
        <f>IF(基本信息!$C$4="B",D19-C19,"")</f>
        <v>0</v>
      </c>
      <c r="F19" s="61">
        <f>IF(基本信息!$C$4="B",IF(C19=0,0,ROUND(E19/ABS(C19),4)),"")</f>
        <v>0</v>
      </c>
      <c r="H19" s="42"/>
      <c r="I19" s="46" t="str">
        <f t="shared" si="1"/>
        <v>OK</v>
      </c>
    </row>
    <row r="20" spans="1:9">
      <c r="A20" s="26" t="str">
        <f>基本信息!B89</f>
        <v>其他流动负债</v>
      </c>
      <c r="B20" s="60" t="s">
        <v>176</v>
      </c>
      <c r="C20" s="19">
        <f>'5.13其他流负债'!F19</f>
        <v>0</v>
      </c>
      <c r="D20" s="20">
        <f>IF(基本信息!$C$4="B",'5.13其他流负债'!G19,"")</f>
        <v>0</v>
      </c>
      <c r="E20" s="21">
        <f>IF(基本信息!$C$4="B",D20-C20,"")</f>
        <v>0</v>
      </c>
      <c r="F20" s="61">
        <f>IF(基本信息!$C$4="B",IF(C20=0,0,ROUND(E20/ABS(C20),4)),"")</f>
        <v>0</v>
      </c>
      <c r="H20" s="42"/>
      <c r="I20" s="46" t="str">
        <f t="shared" si="1"/>
        <v>OK</v>
      </c>
    </row>
    <row r="21" spans="1:9">
      <c r="A21" s="26"/>
      <c r="B21" s="60"/>
      <c r="C21" s="19"/>
      <c r="D21" s="20"/>
      <c r="E21" s="21"/>
      <c r="F21" s="61"/>
      <c r="H21" s="42"/>
      <c r="I21" s="46"/>
    </row>
    <row r="22" spans="1:9">
      <c r="A22" s="27" t="s">
        <v>280</v>
      </c>
      <c r="B22" s="69"/>
      <c r="C22" s="63">
        <f>ROUND(SUM(C8:C21),2)</f>
        <v>0</v>
      </c>
      <c r="D22" s="70">
        <f>IF(基本信息!$C$4="B",ROUND(SUM(D8:D21),2),"")</f>
        <v>0</v>
      </c>
      <c r="E22" s="64">
        <f>IF(基本信息!$C$4="B",ROUND(SUM(E8:E21),2),"")</f>
        <v>0</v>
      </c>
      <c r="F22" s="65">
        <f>IF(基本信息!$C$4="B",IF(C22=0,0,ROUND(E22/ABS(C22),4)),"")</f>
        <v>0</v>
      </c>
      <c r="H22" s="45"/>
      <c r="I22" s="46" t="str">
        <f t="shared" si="1"/>
        <v>OK</v>
      </c>
    </row>
    <row r="23" spans="1:6">
      <c r="A23" s="33"/>
      <c r="B23" s="33"/>
      <c r="C23" s="33"/>
      <c r="D23" s="33"/>
      <c r="E23" s="33"/>
      <c r="F23" s="33"/>
    </row>
    <row r="24" spans="1:7">
      <c r="A24" s="34" t="str">
        <f>"被评估企业填表人："&amp;基本信息!$C$13</f>
        <v>被评估企业填表人：王向春</v>
      </c>
      <c r="B24" s="35"/>
      <c r="C24" s="35"/>
      <c r="D24" s="33"/>
      <c r="E24" s="33"/>
      <c r="F24" s="47" t="str">
        <f>IF(基本信息!$C$4="B","评估人员:"&amp;基本信息!$C76,"")</f>
        <v>评估人员:</v>
      </c>
      <c r="G24" s="48"/>
    </row>
    <row r="25" spans="1:6">
      <c r="A25" s="34" t="str">
        <f>"填表日期："&amp;基本信息!$C$14</f>
        <v>填表日期：2026年2月10日</v>
      </c>
      <c r="B25" s="35"/>
      <c r="C25" s="35"/>
      <c r="D25" s="33"/>
      <c r="E25" s="33"/>
      <c r="F25" s="33"/>
    </row>
  </sheetData>
  <mergeCells count="1">
    <mergeCell ref="A6:A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6" max="1048575" man="1"/>
  </colBreaks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showGridLines="0" view="pageBreakPreview" zoomScale="107" zoomScaleNormal="100" workbookViewId="0">
      <pane xSplit="11" ySplit="6" topLeftCell="L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28.3333333333333" customWidth="1"/>
    <col min="3" max="3" width="20" customWidth="1"/>
    <col min="4" max="5" width="9.53333333333333" customWidth="1"/>
    <col min="6" max="6" width="7.53333333333333" customWidth="1"/>
    <col min="7" max="8" width="15.6666666666667" customWidth="1"/>
    <col min="9" max="9" width="12.3333333333333" customWidth="1"/>
    <col min="10" max="10" width="8.13333333333333" customWidth="1"/>
    <col min="12" max="12" width="2.53333333333333" customWidth="1"/>
    <col min="13" max="13" width="12.5333333333333" customWidth="1"/>
  </cols>
  <sheetData>
    <row r="1" ht="20.1" spans="1:11">
      <c r="A1" s="2" t="str">
        <f>目录!$C62</f>
        <v>短期借款评估明细表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5"/>
      <c r="B3" s="5"/>
      <c r="C3" s="5"/>
      <c r="D3" s="5"/>
      <c r="E3" s="5"/>
      <c r="F3" s="5"/>
      <c r="G3" s="5"/>
      <c r="H3" s="5"/>
      <c r="I3" s="5"/>
      <c r="J3" s="36"/>
      <c r="K3" s="36" t="str">
        <f>目录!$E62&amp;目录!$F62</f>
        <v>表5-1</v>
      </c>
    </row>
    <row r="4" spans="1:11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36" t="s">
        <v>214</v>
      </c>
    </row>
    <row r="5" ht="14.95" spans="1:11">
      <c r="A5" s="6" t="s">
        <v>215</v>
      </c>
      <c r="B5" s="7"/>
      <c r="C5" s="7"/>
      <c r="D5" s="7"/>
      <c r="E5" s="7"/>
      <c r="F5" s="7"/>
      <c r="G5" s="7"/>
      <c r="H5" s="8" t="s">
        <v>216</v>
      </c>
      <c r="I5" s="9"/>
      <c r="J5" s="9"/>
      <c r="K5" s="37"/>
    </row>
    <row r="6" s="1" customFormat="1" ht="12.4" spans="1:14">
      <c r="A6" s="10" t="s">
        <v>282</v>
      </c>
      <c r="B6" s="11" t="s">
        <v>1279</v>
      </c>
      <c r="C6" s="11" t="s">
        <v>289</v>
      </c>
      <c r="D6" s="11" t="s">
        <v>1280</v>
      </c>
      <c r="E6" s="11" t="s">
        <v>1281</v>
      </c>
      <c r="F6" s="11" t="s">
        <v>284</v>
      </c>
      <c r="G6" s="12" t="s">
        <v>217</v>
      </c>
      <c r="H6" s="13" t="s">
        <v>203</v>
      </c>
      <c r="I6" s="14" t="s">
        <v>204</v>
      </c>
      <c r="J6" s="14" t="s">
        <v>205</v>
      </c>
      <c r="K6" s="38" t="s">
        <v>285</v>
      </c>
      <c r="M6" s="39" t="s">
        <v>218</v>
      </c>
      <c r="N6" s="39" t="s">
        <v>219</v>
      </c>
    </row>
    <row r="7" spans="1:13">
      <c r="A7" s="15">
        <v>1</v>
      </c>
      <c r="B7" s="16"/>
      <c r="C7" s="50"/>
      <c r="D7" s="66"/>
      <c r="E7" s="66"/>
      <c r="F7" s="18" t="s">
        <v>287</v>
      </c>
      <c r="G7" s="19"/>
      <c r="H7" s="20"/>
      <c r="I7" s="21">
        <f>IF(基本信息!$C$4="B",H7-G7,"")</f>
        <v>0</v>
      </c>
      <c r="J7" s="40">
        <f>IF(基本信息!$C$4="B",IF(G7=0,0,ROUND(I7/ABS(G7),4)),"")</f>
        <v>0</v>
      </c>
      <c r="K7" s="41"/>
      <c r="M7" s="42"/>
    </row>
    <row r="8" spans="1:13">
      <c r="A8" s="15">
        <f>A7+1</f>
        <v>2</v>
      </c>
      <c r="B8" s="16"/>
      <c r="C8" s="50"/>
      <c r="D8" s="66"/>
      <c r="E8" s="66"/>
      <c r="F8" s="18"/>
      <c r="G8" s="19"/>
      <c r="H8" s="20"/>
      <c r="I8" s="21"/>
      <c r="J8" s="21"/>
      <c r="K8" s="41"/>
      <c r="M8" s="42"/>
    </row>
    <row r="9" spans="1:13">
      <c r="A9" s="15">
        <f t="shared" ref="A9:A16" si="0">A8+1</f>
        <v>3</v>
      </c>
      <c r="B9" s="16"/>
      <c r="C9" s="50"/>
      <c r="D9" s="66"/>
      <c r="E9" s="66"/>
      <c r="F9" s="18"/>
      <c r="G9" s="19"/>
      <c r="H9" s="20"/>
      <c r="I9" s="21"/>
      <c r="J9" s="21"/>
      <c r="K9" s="41"/>
      <c r="M9" s="42"/>
    </row>
    <row r="10" spans="1:13">
      <c r="A10" s="15">
        <f t="shared" si="0"/>
        <v>4</v>
      </c>
      <c r="B10" s="16"/>
      <c r="C10" s="50"/>
      <c r="D10" s="66"/>
      <c r="E10" s="66"/>
      <c r="F10" s="18"/>
      <c r="G10" s="19"/>
      <c r="H10" s="20"/>
      <c r="I10" s="21"/>
      <c r="J10" s="21"/>
      <c r="K10" s="41"/>
      <c r="M10" s="42"/>
    </row>
    <row r="11" spans="1:13">
      <c r="A11" s="15">
        <f t="shared" si="0"/>
        <v>5</v>
      </c>
      <c r="B11" s="16"/>
      <c r="C11" s="50"/>
      <c r="D11" s="66"/>
      <c r="E11" s="66"/>
      <c r="F11" s="18"/>
      <c r="G11" s="19"/>
      <c r="H11" s="20"/>
      <c r="I11" s="21"/>
      <c r="J11" s="21"/>
      <c r="K11" s="41"/>
      <c r="M11" s="42"/>
    </row>
    <row r="12" spans="1:13">
      <c r="A12" s="15">
        <f t="shared" si="0"/>
        <v>6</v>
      </c>
      <c r="B12" s="16"/>
      <c r="C12" s="50"/>
      <c r="D12" s="66"/>
      <c r="E12" s="66"/>
      <c r="F12" s="18"/>
      <c r="G12" s="19"/>
      <c r="H12" s="20"/>
      <c r="I12" s="21"/>
      <c r="J12" s="21"/>
      <c r="K12" s="41"/>
      <c r="M12" s="42"/>
    </row>
    <row r="13" spans="1:13">
      <c r="A13" s="15">
        <f t="shared" si="0"/>
        <v>7</v>
      </c>
      <c r="B13" s="16"/>
      <c r="C13" s="50"/>
      <c r="D13" s="66"/>
      <c r="E13" s="66"/>
      <c r="F13" s="18"/>
      <c r="G13" s="19"/>
      <c r="H13" s="20"/>
      <c r="I13" s="21"/>
      <c r="J13" s="21"/>
      <c r="K13" s="41"/>
      <c r="M13" s="42"/>
    </row>
    <row r="14" spans="1:13">
      <c r="A14" s="15">
        <f t="shared" si="0"/>
        <v>8</v>
      </c>
      <c r="B14" s="16"/>
      <c r="C14" s="50"/>
      <c r="D14" s="66"/>
      <c r="E14" s="66"/>
      <c r="F14" s="18"/>
      <c r="G14" s="19"/>
      <c r="H14" s="20"/>
      <c r="I14" s="21"/>
      <c r="J14" s="21"/>
      <c r="K14" s="41"/>
      <c r="M14" s="42"/>
    </row>
    <row r="15" spans="1:13">
      <c r="A15" s="15">
        <f t="shared" si="0"/>
        <v>9</v>
      </c>
      <c r="B15" s="16"/>
      <c r="C15" s="50"/>
      <c r="D15" s="66"/>
      <c r="E15" s="66"/>
      <c r="F15" s="18"/>
      <c r="G15" s="19"/>
      <c r="H15" s="20"/>
      <c r="I15" s="21"/>
      <c r="J15" s="21"/>
      <c r="K15" s="41"/>
      <c r="M15" s="42"/>
    </row>
    <row r="16" spans="1:13">
      <c r="A16" s="15">
        <f t="shared" si="0"/>
        <v>10</v>
      </c>
      <c r="B16" s="16"/>
      <c r="C16" s="50"/>
      <c r="D16" s="67"/>
      <c r="E16" s="67"/>
      <c r="F16" s="18"/>
      <c r="G16" s="19"/>
      <c r="H16" s="20"/>
      <c r="I16" s="21"/>
      <c r="J16" s="21"/>
      <c r="K16" s="41"/>
      <c r="M16" s="42"/>
    </row>
    <row r="17" spans="1:13">
      <c r="A17" s="22"/>
      <c r="B17" s="23"/>
      <c r="C17" s="23"/>
      <c r="D17" s="67"/>
      <c r="E17" s="67"/>
      <c r="F17" s="23"/>
      <c r="G17" s="19"/>
      <c r="H17" s="20"/>
      <c r="I17" s="21"/>
      <c r="J17" s="21"/>
      <c r="K17" s="41"/>
      <c r="M17" s="42"/>
    </row>
    <row r="18" spans="1:13">
      <c r="A18" s="26"/>
      <c r="B18" s="23"/>
      <c r="C18" s="23"/>
      <c r="D18" s="67"/>
      <c r="E18" s="67"/>
      <c r="F18" s="23"/>
      <c r="G18" s="19"/>
      <c r="H18" s="20"/>
      <c r="I18" s="21"/>
      <c r="J18" s="21"/>
      <c r="K18" s="41"/>
      <c r="M18" s="42"/>
    </row>
    <row r="19" spans="1:14">
      <c r="A19" s="27"/>
      <c r="B19" s="28" t="s">
        <v>280</v>
      </c>
      <c r="C19" s="29"/>
      <c r="D19" s="29"/>
      <c r="E19" s="29"/>
      <c r="F19" s="29"/>
      <c r="G19" s="30">
        <f>ROUND(SUM(G7:G18),2)</f>
        <v>0</v>
      </c>
      <c r="H19" s="31">
        <f>IF(基本信息!$C$4="B",ROUND(SUM(H7:H18),2),"")</f>
        <v>0</v>
      </c>
      <c r="I19" s="32">
        <f>IF(基本信息!$C$4="B",ROUND(SUM(I7:I18),2),"")</f>
        <v>0</v>
      </c>
      <c r="J19" s="43">
        <f>IF(基本信息!$C$4="B",IF(G19=0,0,ROUND(I19/ABS(G19),4)),"")</f>
        <v>0</v>
      </c>
      <c r="K19" s="44"/>
      <c r="M19" s="45"/>
      <c r="N19" s="46" t="str">
        <f>IF(G19-M19=0,"OK","F")</f>
        <v>OK</v>
      </c>
    </row>
    <row r="20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2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5"/>
      <c r="H21" s="33"/>
      <c r="I21" s="33"/>
      <c r="J21" s="33"/>
      <c r="K21" s="47" t="str">
        <f>IF(基本信息!$C$4="B","评估人员:"&amp;基本信息!$C77,"")</f>
        <v>评估人员:</v>
      </c>
      <c r="L21" s="48"/>
    </row>
    <row r="22" spans="1:11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5"/>
      <c r="H22" s="33"/>
      <c r="I22" s="33"/>
      <c r="J22" s="33"/>
      <c r="K22" s="33"/>
    </row>
  </sheetData>
  <printOptions horizontalCentered="1"/>
  <pageMargins left="0.31496062992126" right="0.31496062992126" top="0.94488188976378" bottom="0.748031496062992" header="0.31496062992126" footer="0.31496062992126"/>
  <pageSetup paperSize="9" scale="97" fitToHeight="0" orientation="landscape"/>
  <headerFooter/>
  <colBreaks count="1" manualBreakCount="1">
    <brk id="11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126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目录!$C63</f>
        <v>交易性金融负债评估明细表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目录!$E63&amp;目录!$F63</f>
        <v>表5-2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1282</v>
      </c>
      <c r="C6" s="11" t="s">
        <v>293</v>
      </c>
      <c r="D6" s="11" t="s">
        <v>294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IF(基本信息!$C$4="B","评估人员:"&amp;基本信息!$C78,"")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99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目录!$C64</f>
        <v>衍生金融负债评估明细表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目录!$E64&amp;目录!$F64</f>
        <v>表5-3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1282</v>
      </c>
      <c r="C6" s="11" t="s">
        <v>293</v>
      </c>
      <c r="D6" s="11" t="s">
        <v>294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IF(基本信息!$C$4="B","评估人员:"&amp;基本信息!$C79,"")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showGridLines="0" view="pageBreakPreview" zoomScaleNormal="100" workbookViewId="0">
      <pane xSplit="11" ySplit="6" topLeftCell="L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4" width="10.6666666666667" customWidth="1"/>
    <col min="5" max="5" width="9.53333333333333" customWidth="1"/>
    <col min="6" max="6" width="7.53333333333333" customWidth="1"/>
    <col min="7" max="8" width="15.6666666666667" customWidth="1"/>
    <col min="9" max="9" width="12.3333333333333" customWidth="1"/>
    <col min="10" max="10" width="8.13333333333333" customWidth="1"/>
    <col min="12" max="12" width="2.46666666666667" customWidth="1"/>
    <col min="13" max="13" width="12.5333333333333" customWidth="1"/>
  </cols>
  <sheetData>
    <row r="1" ht="20.1" spans="1:11">
      <c r="A1" s="2" t="str">
        <f>目录!$C65</f>
        <v>应付票据评估明细表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5"/>
      <c r="B3" s="5"/>
      <c r="C3" s="5"/>
      <c r="D3" s="5"/>
      <c r="E3" s="5"/>
      <c r="F3" s="5"/>
      <c r="G3" s="5"/>
      <c r="H3" s="5"/>
      <c r="I3" s="5"/>
      <c r="J3" s="36"/>
      <c r="K3" s="36" t="str">
        <f>目录!$E65&amp;目录!$F65</f>
        <v>表5-4</v>
      </c>
    </row>
    <row r="4" spans="1:11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36" t="s">
        <v>214</v>
      </c>
    </row>
    <row r="5" ht="14.95" spans="1:11">
      <c r="A5" s="6" t="s">
        <v>215</v>
      </c>
      <c r="B5" s="7"/>
      <c r="C5" s="7"/>
      <c r="D5" s="7"/>
      <c r="E5" s="7"/>
      <c r="F5" s="7"/>
      <c r="G5" s="7"/>
      <c r="H5" s="8" t="s">
        <v>216</v>
      </c>
      <c r="I5" s="9"/>
      <c r="J5" s="9"/>
      <c r="K5" s="37"/>
    </row>
    <row r="6" s="1" customFormat="1" ht="12.4" spans="1:14">
      <c r="A6" s="10" t="s">
        <v>282</v>
      </c>
      <c r="B6" s="11" t="s">
        <v>1283</v>
      </c>
      <c r="C6" s="11" t="s">
        <v>297</v>
      </c>
      <c r="D6" s="11" t="s">
        <v>298</v>
      </c>
      <c r="E6" s="11" t="s">
        <v>299</v>
      </c>
      <c r="F6" s="11" t="s">
        <v>284</v>
      </c>
      <c r="G6" s="12" t="s">
        <v>217</v>
      </c>
      <c r="H6" s="13" t="s">
        <v>203</v>
      </c>
      <c r="I6" s="14" t="s">
        <v>204</v>
      </c>
      <c r="J6" s="14" t="s">
        <v>205</v>
      </c>
      <c r="K6" s="38" t="s">
        <v>285</v>
      </c>
      <c r="M6" s="39" t="s">
        <v>218</v>
      </c>
      <c r="N6" s="39" t="s">
        <v>219</v>
      </c>
    </row>
    <row r="7" spans="1:13">
      <c r="A7" s="15">
        <v>1</v>
      </c>
      <c r="B7" s="16"/>
      <c r="C7" s="50"/>
      <c r="D7" s="50"/>
      <c r="E7" s="66"/>
      <c r="F7" s="18" t="s">
        <v>287</v>
      </c>
      <c r="G7" s="19"/>
      <c r="H7" s="20"/>
      <c r="I7" s="21">
        <f>IF(基本信息!$C$4="B",H7-G7,"")</f>
        <v>0</v>
      </c>
      <c r="J7" s="40">
        <f>IF(基本信息!$C$4="B",IF(G7=0,0,ROUND(I7/ABS(G7),4)),"")</f>
        <v>0</v>
      </c>
      <c r="K7" s="41"/>
      <c r="M7" s="42"/>
    </row>
    <row r="8" spans="1:13">
      <c r="A8" s="15">
        <f>A7+1</f>
        <v>2</v>
      </c>
      <c r="B8" s="16"/>
      <c r="C8" s="50"/>
      <c r="D8" s="50"/>
      <c r="E8" s="66"/>
      <c r="F8" s="18"/>
      <c r="G8" s="19"/>
      <c r="H8" s="20"/>
      <c r="I8" s="21"/>
      <c r="J8" s="21"/>
      <c r="K8" s="41"/>
      <c r="M8" s="42"/>
    </row>
    <row r="9" spans="1:13">
      <c r="A9" s="15">
        <f t="shared" ref="A9:A16" si="0">A8+1</f>
        <v>3</v>
      </c>
      <c r="B9" s="16"/>
      <c r="C9" s="50"/>
      <c r="D9" s="50"/>
      <c r="E9" s="66"/>
      <c r="F9" s="18"/>
      <c r="G9" s="19"/>
      <c r="H9" s="20"/>
      <c r="I9" s="21"/>
      <c r="J9" s="21"/>
      <c r="K9" s="41"/>
      <c r="M9" s="42"/>
    </row>
    <row r="10" spans="1:13">
      <c r="A10" s="15">
        <f t="shared" si="0"/>
        <v>4</v>
      </c>
      <c r="B10" s="16"/>
      <c r="C10" s="50"/>
      <c r="D10" s="50"/>
      <c r="E10" s="66"/>
      <c r="F10" s="18"/>
      <c r="G10" s="19"/>
      <c r="H10" s="20"/>
      <c r="I10" s="21"/>
      <c r="J10" s="21"/>
      <c r="K10" s="41"/>
      <c r="M10" s="42"/>
    </row>
    <row r="11" spans="1:13">
      <c r="A11" s="15">
        <f t="shared" si="0"/>
        <v>5</v>
      </c>
      <c r="B11" s="16"/>
      <c r="C11" s="50"/>
      <c r="D11" s="50"/>
      <c r="E11" s="66"/>
      <c r="F11" s="18"/>
      <c r="G11" s="19"/>
      <c r="H11" s="20"/>
      <c r="I11" s="21"/>
      <c r="J11" s="21"/>
      <c r="K11" s="41"/>
      <c r="M11" s="42"/>
    </row>
    <row r="12" spans="1:13">
      <c r="A12" s="15">
        <f t="shared" si="0"/>
        <v>6</v>
      </c>
      <c r="B12" s="16"/>
      <c r="C12" s="50"/>
      <c r="D12" s="50"/>
      <c r="E12" s="66"/>
      <c r="F12" s="18"/>
      <c r="G12" s="19"/>
      <c r="H12" s="20"/>
      <c r="I12" s="21"/>
      <c r="J12" s="21"/>
      <c r="K12" s="41"/>
      <c r="M12" s="42"/>
    </row>
    <row r="13" spans="1:13">
      <c r="A13" s="15">
        <f t="shared" si="0"/>
        <v>7</v>
      </c>
      <c r="B13" s="16"/>
      <c r="C13" s="50"/>
      <c r="D13" s="50"/>
      <c r="E13" s="66"/>
      <c r="F13" s="18"/>
      <c r="G13" s="19"/>
      <c r="H13" s="20"/>
      <c r="I13" s="21"/>
      <c r="J13" s="21"/>
      <c r="K13" s="41"/>
      <c r="M13" s="42"/>
    </row>
    <row r="14" spans="1:13">
      <c r="A14" s="15">
        <f t="shared" si="0"/>
        <v>8</v>
      </c>
      <c r="B14" s="16"/>
      <c r="C14" s="50"/>
      <c r="D14" s="50"/>
      <c r="E14" s="66"/>
      <c r="F14" s="18"/>
      <c r="G14" s="19"/>
      <c r="H14" s="20"/>
      <c r="I14" s="21"/>
      <c r="J14" s="21"/>
      <c r="K14" s="41"/>
      <c r="M14" s="42"/>
    </row>
    <row r="15" spans="1:13">
      <c r="A15" s="15">
        <f t="shared" si="0"/>
        <v>9</v>
      </c>
      <c r="B15" s="16"/>
      <c r="C15" s="50"/>
      <c r="D15" s="50"/>
      <c r="E15" s="66"/>
      <c r="F15" s="18"/>
      <c r="G15" s="19"/>
      <c r="H15" s="20"/>
      <c r="I15" s="21"/>
      <c r="J15" s="21"/>
      <c r="K15" s="41"/>
      <c r="M15" s="42"/>
    </row>
    <row r="16" spans="1:13">
      <c r="A16" s="15">
        <f t="shared" si="0"/>
        <v>10</v>
      </c>
      <c r="B16" s="16"/>
      <c r="C16" s="50"/>
      <c r="D16" s="50"/>
      <c r="E16" s="66"/>
      <c r="F16" s="18"/>
      <c r="G16" s="19"/>
      <c r="H16" s="20"/>
      <c r="I16" s="21"/>
      <c r="J16" s="21"/>
      <c r="K16" s="41"/>
      <c r="M16" s="42"/>
    </row>
    <row r="17" spans="1:13">
      <c r="A17" s="22"/>
      <c r="B17" s="23"/>
      <c r="C17" s="23"/>
      <c r="D17" s="23"/>
      <c r="E17" s="67"/>
      <c r="F17" s="23"/>
      <c r="G17" s="19"/>
      <c r="H17" s="20"/>
      <c r="I17" s="21"/>
      <c r="J17" s="21"/>
      <c r="K17" s="41"/>
      <c r="M17" s="42"/>
    </row>
    <row r="18" spans="1:13">
      <c r="A18" s="26"/>
      <c r="B18" s="23"/>
      <c r="C18" s="23"/>
      <c r="D18" s="23"/>
      <c r="E18" s="67"/>
      <c r="F18" s="23"/>
      <c r="G18" s="19"/>
      <c r="H18" s="20"/>
      <c r="I18" s="21"/>
      <c r="J18" s="21"/>
      <c r="K18" s="41"/>
      <c r="M18" s="42"/>
    </row>
    <row r="19" spans="1:14">
      <c r="A19" s="27"/>
      <c r="B19" s="28" t="s">
        <v>280</v>
      </c>
      <c r="C19" s="29"/>
      <c r="D19" s="29"/>
      <c r="E19" s="29"/>
      <c r="F19" s="29"/>
      <c r="G19" s="30">
        <f>ROUND(SUM(G7:G18),2)</f>
        <v>0</v>
      </c>
      <c r="H19" s="31">
        <f>IF(基本信息!$C$4="B",ROUND(SUM(H7:H18),2),"")</f>
        <v>0</v>
      </c>
      <c r="I19" s="32">
        <f>IF(基本信息!$C$4="B",ROUND(SUM(I7:I18),2),"")</f>
        <v>0</v>
      </c>
      <c r="J19" s="43">
        <f>IF(基本信息!$C$4="B",IF(G19=0,0,ROUND(I19/ABS(G19),4)),"")</f>
        <v>0</v>
      </c>
      <c r="K19" s="44"/>
      <c r="M19" s="45"/>
      <c r="N19" s="46" t="str">
        <f>IF(G19-M19=0,"OK","F")</f>
        <v>OK</v>
      </c>
    </row>
    <row r="20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2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5"/>
      <c r="H21" s="33"/>
      <c r="I21" s="33"/>
      <c r="J21" s="33"/>
      <c r="K21" s="47" t="str">
        <f>IF(基本信息!$C$4="B","评估人员:"&amp;基本信息!$C80,"")</f>
        <v>评估人员:</v>
      </c>
      <c r="L21" s="48"/>
    </row>
    <row r="22" spans="1:11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5"/>
      <c r="H22" s="33"/>
      <c r="I22" s="33"/>
      <c r="J22" s="33"/>
      <c r="K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目录!$C66</f>
        <v>应付账款评估明细表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目录!$E66&amp;目录!$F66</f>
        <v>表5-5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1284</v>
      </c>
      <c r="C6" s="11" t="s">
        <v>1285</v>
      </c>
      <c r="D6" s="11" t="s">
        <v>1286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IF(基本信息!$C$4="B","评估人员:"&amp;基本信息!$C81,"")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目录!$C67</f>
        <v>预收款项评估明细表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目录!$E67&amp;目录!$F67</f>
        <v>表5-6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1284</v>
      </c>
      <c r="C6" s="11" t="s">
        <v>1285</v>
      </c>
      <c r="D6" s="11" t="s">
        <v>1286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IF(基本信息!$C$4="B","评估人员:"&amp;基本信息!$C82,"")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目录!$C68</f>
        <v>合同负债评估明细表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目录!$E68&amp;目录!$F68</f>
        <v>表5-7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308</v>
      </c>
      <c r="C6" s="11" t="s">
        <v>327</v>
      </c>
      <c r="D6" s="11" t="s">
        <v>305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IF(基本信息!$C$4="B","评估人员:"&amp;基本信息!$C83,"")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目录!$C69</f>
        <v>应付职工薪酬评估明细表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目录!$E69&amp;目录!$F69</f>
        <v>表5-8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1287</v>
      </c>
      <c r="C6" s="11" t="s">
        <v>1288</v>
      </c>
      <c r="D6" s="11" t="s">
        <v>1289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IF(基本信息!$C$4="B","评估人员:"&amp;基本信息!$C84,"")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showGridLines="0" view="pageBreakPreview" zoomScaleNormal="100" workbookViewId="0">
      <pane xSplit="6" ySplit="7" topLeftCell="G8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46.8666666666667" customWidth="1"/>
    <col min="2" max="2" width="7.53333333333333" customWidth="1"/>
    <col min="3" max="4" width="15.6666666666667" customWidth="1"/>
    <col min="5" max="5" width="14.8" customWidth="1"/>
    <col min="8" max="8" width="12.5333333333333" customWidth="1"/>
  </cols>
  <sheetData>
    <row r="1" ht="28.25" customHeight="1" spans="1:6">
      <c r="A1" s="2" t="str">
        <f>目录!C7</f>
        <v>流动资产评估汇总表</v>
      </c>
      <c r="B1" s="3"/>
      <c r="C1" s="3"/>
      <c r="D1" s="3"/>
      <c r="E1" s="3"/>
      <c r="F1" s="3"/>
    </row>
    <row r="2" spans="1:6">
      <c r="A2" s="4" t="str">
        <f>封面!D13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目录!E7&amp;目录!F7</f>
        <v>表3</v>
      </c>
    </row>
    <row r="4" spans="1:6">
      <c r="A4" s="5" t="str">
        <f>'1汇总'!A4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="1" customFormat="1" ht="12.4" spans="1:9">
      <c r="A6" s="10" t="s">
        <v>201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="1" customFormat="1" ht="12.85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39"/>
    </row>
    <row r="8" spans="1:9">
      <c r="A8" s="26" t="str">
        <f>基本信息!B23</f>
        <v>货币资金</v>
      </c>
      <c r="B8" s="343" t="str">
        <f>目录!F8</f>
        <v>3-1</v>
      </c>
      <c r="C8" s="19">
        <f>'3.1货币总'!C12</f>
        <v>0</v>
      </c>
      <c r="D8" s="20">
        <f>IF(基本信息!$C$4="B",'3.1货币总'!D12,"")</f>
        <v>0</v>
      </c>
      <c r="E8" s="21">
        <f>IF(基本信息!$C$4="B",D8-C8,"")</f>
        <v>0</v>
      </c>
      <c r="F8" s="61">
        <f>IF(基本信息!$C$4&lt;&gt;"B","",IF(C8=0,0,ROUND(E8/ABS(C8),4)))</f>
        <v>0</v>
      </c>
      <c r="H8" s="42"/>
      <c r="I8" s="46" t="str">
        <f t="shared" ref="I8:I13" si="0">IF(ABS(C8-H8)&lt;0.00001,"OK","F")</f>
        <v>OK</v>
      </c>
    </row>
    <row r="9" spans="1:9">
      <c r="A9" s="22" t="str">
        <f>基本信息!B27</f>
        <v>交易性金融资产</v>
      </c>
      <c r="B9" s="343" t="str">
        <f>目录!F12</f>
        <v>3-2</v>
      </c>
      <c r="C9" s="19">
        <f>'3.2交易金融'!F19</f>
        <v>0</v>
      </c>
      <c r="D9" s="20">
        <f>IF(基本信息!$C$4="B",'3.2交易金融'!G19,"")</f>
        <v>0</v>
      </c>
      <c r="E9" s="21">
        <f>IF(基本信息!$C$4="B",D9-C9,"")</f>
        <v>0</v>
      </c>
      <c r="F9" s="61">
        <f>IF(基本信息!$C$4&lt;&gt;"B","",IF(C9=0,0,ROUND(E9/ABS(C9),4)))</f>
        <v>0</v>
      </c>
      <c r="H9" s="42"/>
      <c r="I9" s="46" t="str">
        <f t="shared" si="0"/>
        <v>OK</v>
      </c>
    </row>
    <row r="10" spans="1:9">
      <c r="A10" s="22" t="str">
        <f>基本信息!B28</f>
        <v>衍生金融资产</v>
      </c>
      <c r="B10" s="343" t="str">
        <f>目录!F13</f>
        <v>3-3</v>
      </c>
      <c r="C10" s="19">
        <f>'3.3衍生金融'!F19</f>
        <v>0</v>
      </c>
      <c r="D10" s="20">
        <f>IF(基本信息!$C$4="B",'3.3衍生金融'!G19,"")</f>
        <v>0</v>
      </c>
      <c r="E10" s="21">
        <f>IF(基本信息!$C$4="B",D10-C10,"")</f>
        <v>0</v>
      </c>
      <c r="F10" s="61">
        <f>IF(基本信息!$C$4&lt;&gt;"B","",IF(C10=0,0,ROUND(E10/ABS(C10),4)))</f>
        <v>0</v>
      </c>
      <c r="H10" s="42"/>
      <c r="I10" s="46" t="str">
        <f t="shared" si="0"/>
        <v>OK</v>
      </c>
    </row>
    <row r="11" spans="1:9">
      <c r="A11" s="22" t="str">
        <f>基本信息!B29</f>
        <v>应收票据</v>
      </c>
      <c r="B11" s="343" t="str">
        <f>目录!F14</f>
        <v>3-4</v>
      </c>
      <c r="C11" s="19">
        <f>'3.4应收票据'!H20</f>
        <v>0</v>
      </c>
      <c r="D11" s="20">
        <f>IF(基本信息!$C$4="B",'3.4应收票据'!I20,"")</f>
        <v>0</v>
      </c>
      <c r="E11" s="21">
        <f>IF(基本信息!$C$4="B",D11-C11,"")</f>
        <v>0</v>
      </c>
      <c r="F11" s="61">
        <f>IF(基本信息!$C$4&lt;&gt;"B","",IF(C11=0,0,ROUND(E11/ABS(C11),4)))</f>
        <v>0</v>
      </c>
      <c r="H11" s="42"/>
      <c r="I11" s="46" t="str">
        <f t="shared" si="0"/>
        <v>OK</v>
      </c>
    </row>
    <row r="12" spans="1:9">
      <c r="A12" s="22" t="str">
        <f>基本信息!B30</f>
        <v>应收账款</v>
      </c>
      <c r="B12" s="343" t="str">
        <f>目录!F15</f>
        <v>3-5</v>
      </c>
      <c r="C12" s="19">
        <f>'3.5应收账款'!F20</f>
        <v>0</v>
      </c>
      <c r="D12" s="20">
        <f>IF(基本信息!$C$4="B",'3.5应收账款'!G20,"")</f>
        <v>0</v>
      </c>
      <c r="E12" s="21">
        <f>IF(基本信息!$C$4="B",D12-C12,"")</f>
        <v>0</v>
      </c>
      <c r="F12" s="61">
        <f>IF(基本信息!$C$4&lt;&gt;"B","",IF(C12=0,0,ROUND(E12/ABS(C12),4)))</f>
        <v>0</v>
      </c>
      <c r="H12" s="42"/>
      <c r="I12" s="46" t="str">
        <f t="shared" si="0"/>
        <v>OK</v>
      </c>
    </row>
    <row r="13" spans="1:9">
      <c r="A13" s="22" t="str">
        <f>基本信息!B31</f>
        <v>应收款项融资</v>
      </c>
      <c r="B13" s="343" t="str">
        <f>目录!F16</f>
        <v>3-6</v>
      </c>
      <c r="C13" s="19">
        <f>'3.6应收融资'!F18</f>
        <v>0</v>
      </c>
      <c r="D13" s="20">
        <f>IF(基本信息!$C$4="B",'3.6应收融资'!G18,"")</f>
        <v>0</v>
      </c>
      <c r="E13" s="21">
        <f>IF(基本信息!$C$4="B",D13-C13,"")</f>
        <v>0</v>
      </c>
      <c r="F13" s="61">
        <f>IF(基本信息!$C$4&lt;&gt;"B","",IF(C13=0,0,ROUND(E13/ABS(C13),4)))</f>
        <v>0</v>
      </c>
      <c r="H13" s="42"/>
      <c r="I13" s="46" t="str">
        <f t="shared" si="0"/>
        <v>OK</v>
      </c>
    </row>
    <row r="14" spans="1:9">
      <c r="A14" s="22" t="str">
        <f>基本信息!B32</f>
        <v>预付款项</v>
      </c>
      <c r="B14" s="343" t="str">
        <f>目录!F17</f>
        <v>3-7</v>
      </c>
      <c r="C14" s="19">
        <f>'3.7预付款项'!F20</f>
        <v>0</v>
      </c>
      <c r="D14" s="20">
        <f>IF(基本信息!$C$4="B",'3.7预付款项'!G20,"")</f>
        <v>0</v>
      </c>
      <c r="E14" s="21">
        <f>IF(基本信息!$C$4="B",D14-C14,"")</f>
        <v>0</v>
      </c>
      <c r="F14" s="61">
        <f>IF(基本信息!$C$4&lt;&gt;"B","",IF(C14=0,0,ROUND(E14/ABS(C14),4)))</f>
        <v>0</v>
      </c>
      <c r="H14" s="42"/>
      <c r="I14" s="46" t="str">
        <f t="shared" ref="I14:I22" si="1">IF(ABS(C14-H14)&lt;0.00001,"OK","F")</f>
        <v>OK</v>
      </c>
    </row>
    <row r="15" spans="1:9">
      <c r="A15" s="22" t="str">
        <f>基本信息!B33</f>
        <v>其他应收款</v>
      </c>
      <c r="B15" s="343" t="str">
        <f>目录!F18</f>
        <v>3-8</v>
      </c>
      <c r="C15" s="19">
        <f>'3.8其他应收'!F20</f>
        <v>0</v>
      </c>
      <c r="D15" s="20">
        <f>IF(基本信息!$C$4="B",'3.8其他应收'!G20,"")</f>
        <v>0</v>
      </c>
      <c r="E15" s="21">
        <f>IF(基本信息!$C$4="B",D15-C15,"")</f>
        <v>0</v>
      </c>
      <c r="F15" s="61">
        <f>IF(基本信息!$C$4&lt;&gt;"B","",IF(C15=0,0,ROUND(E15/ABS(C15),4)))</f>
        <v>0</v>
      </c>
      <c r="H15" s="42"/>
      <c r="I15" s="46" t="str">
        <f t="shared" si="1"/>
        <v>OK</v>
      </c>
    </row>
    <row r="16" spans="1:9">
      <c r="A16" s="22" t="str">
        <f>基本信息!B34</f>
        <v>存货</v>
      </c>
      <c r="B16" s="343" t="str">
        <f>目录!F19</f>
        <v>3-9</v>
      </c>
      <c r="C16" s="19">
        <f>'3.9存货'!C15</f>
        <v>0</v>
      </c>
      <c r="D16" s="20">
        <f>IF(基本信息!$C$4="B",'3.9存货'!D15,"")</f>
        <v>0</v>
      </c>
      <c r="E16" s="21">
        <f>IF(基本信息!$C$4="B",D16-C16,"")</f>
        <v>0</v>
      </c>
      <c r="F16" s="61">
        <f>IF(基本信息!$C$4&lt;&gt;"B","",IF(C16=0,0,ROUND(E16/ABS(C16),4)))</f>
        <v>0</v>
      </c>
      <c r="H16" s="42"/>
      <c r="I16" s="46" t="str">
        <f t="shared" si="1"/>
        <v>OK</v>
      </c>
    </row>
    <row r="17" spans="1:9">
      <c r="A17" s="26" t="str">
        <f>基本信息!B41</f>
        <v>合同资产</v>
      </c>
      <c r="B17" s="60" t="str">
        <f>目录!F26</f>
        <v>3-10</v>
      </c>
      <c r="C17" s="19">
        <f>'3.10合同资产'!F20</f>
        <v>0</v>
      </c>
      <c r="D17" s="20">
        <f>IF(基本信息!$C$4="B",'3.10合同资产'!G20,"")</f>
        <v>0</v>
      </c>
      <c r="E17" s="21">
        <f>IF(基本信息!$C$4="B",D17-C17,"")</f>
        <v>0</v>
      </c>
      <c r="F17" s="61">
        <f>IF(基本信息!$C$4&lt;&gt;"B","",IF(C17=0,0,ROUND(E17/ABS(C17),4)))</f>
        <v>0</v>
      </c>
      <c r="H17" s="42"/>
      <c r="I17" s="46" t="str">
        <f t="shared" si="1"/>
        <v>OK</v>
      </c>
    </row>
    <row r="18" spans="1:9">
      <c r="A18" s="26" t="str">
        <f>基本信息!B42</f>
        <v>持有待售资产</v>
      </c>
      <c r="B18" s="60" t="str">
        <f>目录!F27</f>
        <v>3-11</v>
      </c>
      <c r="C18" s="19">
        <f>'3.11持有待售'!C20</f>
        <v>0</v>
      </c>
      <c r="D18" s="20">
        <f>IF(基本信息!$C$4="B",'3.11持有待售'!D20,"")</f>
        <v>0</v>
      </c>
      <c r="E18" s="21">
        <f>IF(基本信息!$C$4="B",D18-C18,"")</f>
        <v>0</v>
      </c>
      <c r="F18" s="61">
        <f>IF(基本信息!$C$4&lt;&gt;"B","",IF(C18=0,0,ROUND(E18/ABS(C18),4)))</f>
        <v>0</v>
      </c>
      <c r="H18" s="42"/>
      <c r="I18" s="46" t="str">
        <f t="shared" si="1"/>
        <v>OK</v>
      </c>
    </row>
    <row r="19" spans="1:9">
      <c r="A19" s="26" t="str">
        <f>基本信息!B43</f>
        <v>一年内到期非流动资产</v>
      </c>
      <c r="B19" s="60" t="str">
        <f>目录!F28</f>
        <v>3-12</v>
      </c>
      <c r="C19" s="19">
        <f>'3.12-1年到期'!F20</f>
        <v>0</v>
      </c>
      <c r="D19" s="20">
        <f>IF(基本信息!$C$4="B",'3.12-1年到期'!G20,"")</f>
        <v>0</v>
      </c>
      <c r="E19" s="21">
        <f>IF(基本信息!$C$4="B",D19-C19,"")</f>
        <v>0</v>
      </c>
      <c r="F19" s="61">
        <f>IF(基本信息!$C$4&lt;&gt;"B","",IF(C19=0,0,ROUND(E19/ABS(C19),4)))</f>
        <v>0</v>
      </c>
      <c r="H19" s="42"/>
      <c r="I19" s="46" t="str">
        <f t="shared" si="1"/>
        <v>OK</v>
      </c>
    </row>
    <row r="20" spans="1:9">
      <c r="A20" s="26" t="str">
        <f>基本信息!B44</f>
        <v>其他流动资产</v>
      </c>
      <c r="B20" s="60" t="str">
        <f>目录!F29</f>
        <v>3-13</v>
      </c>
      <c r="C20" s="19">
        <f>'3.13其他流动'!D20</f>
        <v>0</v>
      </c>
      <c r="D20" s="20">
        <f>IF(基本信息!$C$4="B",'3.13其他流动'!E20,"")</f>
        <v>0</v>
      </c>
      <c r="E20" s="21">
        <f>IF(基本信息!$C$4="B",D20-C20,"")</f>
        <v>0</v>
      </c>
      <c r="F20" s="61">
        <f>IF(基本信息!$C$4&lt;&gt;"B","",IF(C20=0,0,ROUND(E20/ABS(C20),4)))</f>
        <v>0</v>
      </c>
      <c r="H20" s="42"/>
      <c r="I20" s="46" t="str">
        <f t="shared" si="1"/>
        <v>OK</v>
      </c>
    </row>
    <row r="21" spans="1:9">
      <c r="A21" s="26"/>
      <c r="B21" s="23"/>
      <c r="C21" s="19"/>
      <c r="D21" s="20"/>
      <c r="E21" s="21"/>
      <c r="F21" s="61"/>
      <c r="H21" s="42"/>
      <c r="I21" s="46" t="str">
        <f t="shared" si="1"/>
        <v>OK</v>
      </c>
    </row>
    <row r="22" spans="1:9">
      <c r="A22" s="27" t="s">
        <v>280</v>
      </c>
      <c r="B22" s="69"/>
      <c r="C22" s="30">
        <f>ROUND(SUM(C8:C21),2)</f>
        <v>0</v>
      </c>
      <c r="D22" s="31">
        <f>IF(基本信息!$C$4="B",ROUND(SUM(D8:D21),2),"")</f>
        <v>0</v>
      </c>
      <c r="E22" s="32">
        <f>IF(基本信息!$C$4="B",ROUND(SUM(E8:E21),2),"")</f>
        <v>0</v>
      </c>
      <c r="F22" s="101">
        <f>IF(基本信息!$C$4&lt;&gt;"B","",IF(C22=0,0,ROUND(E22/ABS(C22),4)))</f>
        <v>0</v>
      </c>
      <c r="H22" s="45"/>
      <c r="I22" s="46" t="str">
        <f t="shared" si="1"/>
        <v>OK</v>
      </c>
    </row>
    <row r="23" spans="1:6">
      <c r="A23" s="33"/>
      <c r="B23" s="33"/>
      <c r="C23" s="33"/>
      <c r="D23" s="33"/>
      <c r="E23" s="33"/>
      <c r="F23" s="33"/>
    </row>
    <row r="24" spans="1:7">
      <c r="A24" s="34" t="str">
        <f>"被评估企业填表人："&amp;基本信息!$C$13</f>
        <v>被评估企业填表人：王向春</v>
      </c>
      <c r="B24" s="35"/>
      <c r="C24" s="35"/>
      <c r="D24" s="33"/>
      <c r="E24" s="33"/>
      <c r="F24" s="47" t="str">
        <f>IF(基本信息!$C$4="B","评估人员:"&amp;基本信息!C22,"")</f>
        <v>评估人员:</v>
      </c>
      <c r="G24" s="48"/>
    </row>
    <row r="25" spans="1:6">
      <c r="A25" s="34" t="str">
        <f>"填表日期："&amp;基本信息!$C$14</f>
        <v>填表日期：2026年2月10日</v>
      </c>
      <c r="B25" s="35"/>
      <c r="C25" s="35"/>
      <c r="D25" s="33"/>
      <c r="E25" s="33"/>
      <c r="F25" s="33"/>
    </row>
  </sheetData>
  <mergeCells count="1">
    <mergeCell ref="A6:A7"/>
  </mergeCells>
  <printOptions horizontalCentered="1"/>
  <pageMargins left="0.31496062992126" right="0.31496062992126" top="0.94488188976378" bottom="0.551181102362205" header="0.31496062992126" footer="0.31496062992126"/>
  <pageSetup paperSize="9" fitToHeight="0" orientation="landscape"/>
  <headerFooter/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目录!$C70</f>
        <v>应交税费评估明细表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目录!$E70&amp;目录!$F70</f>
        <v>表5-9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1290</v>
      </c>
      <c r="C6" s="11" t="s">
        <v>1291</v>
      </c>
      <c r="D6" s="11" t="s">
        <v>1292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IF(基本信息!$C$4="B","评估人员:"&amp;基本信息!$C85,"")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10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目录!$C71</f>
        <v>其他应付款评估明细表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目录!$E71&amp;目录!$F71</f>
        <v>表5-10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1284</v>
      </c>
      <c r="C6" s="11" t="s">
        <v>1285</v>
      </c>
      <c r="D6" s="11" t="s">
        <v>1286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IF(基本信息!$C$4="B","评估人员:"&amp;基本信息!$C86,"")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目录!$C72</f>
        <v>持有待售负债评估明细表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目录!$E72&amp;目录!$F72</f>
        <v>表5-11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1293</v>
      </c>
      <c r="C6" s="11" t="s">
        <v>1294</v>
      </c>
      <c r="D6" s="11" t="s">
        <v>1267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IF(基本信息!$C$4="B","评估人员:"&amp;基本信息!$C87,"")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8.66666666666667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目录!$C73</f>
        <v>一年内到期的非流动负债评估明细表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目录!$E73&amp;目录!$F73</f>
        <v>表5-12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1295</v>
      </c>
      <c r="C6" s="11" t="s">
        <v>304</v>
      </c>
      <c r="D6" s="11" t="s">
        <v>305</v>
      </c>
      <c r="E6" s="11" t="s">
        <v>331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66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66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66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66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66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66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66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66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66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67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67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67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IF(基本信息!$C$4="B","评估人员:"&amp;基本信息!$C88,"")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目录!$C74</f>
        <v>其他流动负债评估明细表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目录!$E74&amp;目录!$F74</f>
        <v>表5-13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1284</v>
      </c>
      <c r="C6" s="11" t="s">
        <v>1285</v>
      </c>
      <c r="D6" s="11" t="s">
        <v>1267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66"/>
      <c r="E7" s="18"/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66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66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66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66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66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66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66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66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6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67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67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IF(基本信息!$C$4="B","评估人员:"&amp;基本信息!$C89,"")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354330708661417" header="0.31496062992126" footer="0.31496062992126"/>
  <pageSetup paperSize="9" fitToHeight="0" orientation="landscape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showGridLines="0" view="pageBreakPreview" zoomScale="112" zoomScaleNormal="100" workbookViewId="0">
      <pane xSplit="6" ySplit="7" topLeftCell="G8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41.3333333333333" customWidth="1"/>
    <col min="2" max="2" width="7.53333333333333" customWidth="1"/>
    <col min="3" max="4" width="15.6666666666667" customWidth="1"/>
    <col min="5" max="5" width="14.8" customWidth="1"/>
    <col min="8" max="8" width="12.5333333333333" customWidth="1"/>
  </cols>
  <sheetData>
    <row r="1" ht="28.25" customHeight="1" spans="1:6">
      <c r="A1" s="2" t="str">
        <f>目录!$C75</f>
        <v>非流动负债评估汇总表</v>
      </c>
      <c r="B1" s="3"/>
      <c r="C1" s="3"/>
      <c r="D1" s="3"/>
      <c r="E1" s="3"/>
      <c r="F1" s="3"/>
    </row>
    <row r="2" spans="1:6">
      <c r="A2" s="4" t="str">
        <f>封面!$D$13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目录!$E75&amp;目录!$F75</f>
        <v>表6</v>
      </c>
    </row>
    <row r="4" spans="1:6">
      <c r="A4" s="5" t="str">
        <f>'1汇总'!$A$4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pans="1:9">
      <c r="A6" s="10" t="s">
        <v>201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53"/>
    </row>
    <row r="8" spans="1:9">
      <c r="A8" s="26" t="str">
        <f>基本信息!B91</f>
        <v>长期借款</v>
      </c>
      <c r="B8" s="60" t="s">
        <v>180</v>
      </c>
      <c r="C8" s="19">
        <f>'6.1长期借款'!H19</f>
        <v>0</v>
      </c>
      <c r="D8" s="20">
        <f>IF(基本信息!$C$4="B",'6.1长期借款'!I19,"")</f>
        <v>0</v>
      </c>
      <c r="E8" s="21">
        <f>IF(基本信息!$C$4="B",D8-C8,"")</f>
        <v>0</v>
      </c>
      <c r="F8" s="61">
        <f>IF(基本信息!$C$4="B",IF(C8=0,0,ROUND(E8/ABS(C8),4)),"")</f>
        <v>0</v>
      </c>
      <c r="H8" s="42"/>
      <c r="I8" s="46" t="str">
        <f t="shared" ref="I8:I13" si="0">IF(ABS(C8-H8)&lt;0.00001,"OK","F")</f>
        <v>OK</v>
      </c>
    </row>
    <row r="9" spans="1:9">
      <c r="A9" s="22" t="str">
        <f>基本信息!B92</f>
        <v>应付债券</v>
      </c>
      <c r="B9" s="60" t="s">
        <v>182</v>
      </c>
      <c r="C9" s="19">
        <f>'6.2应付债券'!H19</f>
        <v>0</v>
      </c>
      <c r="D9" s="20">
        <f>IF(基本信息!$C$4="B",'6.2应付债券'!I19,"")</f>
        <v>0</v>
      </c>
      <c r="E9" s="21">
        <f>IF(基本信息!$C$4="B",D9-C9,"")</f>
        <v>0</v>
      </c>
      <c r="F9" s="61">
        <f>IF(基本信息!$C$4="B",IF(C9=0,0,ROUND(E9/ABS(C9),4)),"")</f>
        <v>0</v>
      </c>
      <c r="H9" s="42"/>
      <c r="I9" s="46" t="str">
        <f t="shared" si="0"/>
        <v>OK</v>
      </c>
    </row>
    <row r="10" spans="1:9">
      <c r="A10" s="22" t="str">
        <f>基本信息!B93</f>
        <v>租赁负债</v>
      </c>
      <c r="B10" s="60" t="s">
        <v>184</v>
      </c>
      <c r="C10" s="19">
        <f>'6.3租赁负债'!F19</f>
        <v>0</v>
      </c>
      <c r="D10" s="20">
        <f>IF(基本信息!$C$4="B",'6.3租赁负债'!G19,"")</f>
        <v>0</v>
      </c>
      <c r="E10" s="21">
        <f>IF(基本信息!$C$4="B",D10-C10,"")</f>
        <v>0</v>
      </c>
      <c r="F10" s="61">
        <f>IF(基本信息!$C$4="B",IF(C10=0,0,ROUND(E10/ABS(C10),4)),"")</f>
        <v>0</v>
      </c>
      <c r="H10" s="42"/>
      <c r="I10" s="46" t="str">
        <f t="shared" si="0"/>
        <v>OK</v>
      </c>
    </row>
    <row r="11" spans="1:9">
      <c r="A11" s="26" t="str">
        <f>基本信息!B94</f>
        <v>长期应付款</v>
      </c>
      <c r="B11" s="60" t="s">
        <v>186</v>
      </c>
      <c r="C11" s="19">
        <f>'6.4长期应付'!F19</f>
        <v>0</v>
      </c>
      <c r="D11" s="20">
        <f>IF(基本信息!$C$4="B",'6.4长期应付'!G19,"")</f>
        <v>0</v>
      </c>
      <c r="E11" s="21">
        <f>IF(基本信息!$C$4="B",D11-C11,"")</f>
        <v>0</v>
      </c>
      <c r="F11" s="61">
        <f>IF(基本信息!$C$4="B",IF(C11=0,0,ROUND(E11/ABS(C11),4)),"")</f>
        <v>0</v>
      </c>
      <c r="H11" s="42"/>
      <c r="I11" s="46" t="str">
        <f t="shared" si="0"/>
        <v>OK</v>
      </c>
    </row>
    <row r="12" spans="1:9">
      <c r="A12" s="26" t="str">
        <f>基本信息!B95</f>
        <v>预计负债</v>
      </c>
      <c r="B12" s="60" t="s">
        <v>188</v>
      </c>
      <c r="C12" s="19">
        <f>'6.5预计负债'!F19</f>
        <v>0</v>
      </c>
      <c r="D12" s="20">
        <f>IF(基本信息!$C$4="B",'6.5预计负债'!G19,"")</f>
        <v>0</v>
      </c>
      <c r="E12" s="21">
        <f>IF(基本信息!$C$4="B",D12-C12,"")</f>
        <v>0</v>
      </c>
      <c r="F12" s="61">
        <f>IF(基本信息!$C$4="B",IF(C12=0,0,ROUND(E12/ABS(C12),4)),"")</f>
        <v>0</v>
      </c>
      <c r="H12" s="42"/>
      <c r="I12" s="46" t="str">
        <f t="shared" si="0"/>
        <v>OK</v>
      </c>
    </row>
    <row r="13" spans="1:9">
      <c r="A13" s="26" t="str">
        <f>基本信息!B96</f>
        <v>递延收益</v>
      </c>
      <c r="B13" s="60" t="s">
        <v>190</v>
      </c>
      <c r="C13" s="19">
        <f>'6.6递延收益'!F19</f>
        <v>0</v>
      </c>
      <c r="D13" s="20">
        <f>IF(基本信息!$C$4="B",'6.6递延收益'!G19,"")</f>
        <v>0</v>
      </c>
      <c r="E13" s="21">
        <f>IF(基本信息!$C$4="B",D13-C13,"")</f>
        <v>0</v>
      </c>
      <c r="F13" s="61">
        <f>IF(基本信息!$C$4="B",IF(C13=0,0,ROUND(E13/ABS(C13),4)),"")</f>
        <v>0</v>
      </c>
      <c r="H13" s="42"/>
      <c r="I13" s="46" t="str">
        <f t="shared" si="0"/>
        <v>OK</v>
      </c>
    </row>
    <row r="14" spans="1:9">
      <c r="A14" s="26" t="str">
        <f>基本信息!B97</f>
        <v>递延所得税负债</v>
      </c>
      <c r="B14" s="60" t="s">
        <v>192</v>
      </c>
      <c r="C14" s="19">
        <f>'6.7递延税负'!F19</f>
        <v>0</v>
      </c>
      <c r="D14" s="20">
        <f>IF(基本信息!$C$4="B",'6.7递延税负'!G19,"")</f>
        <v>0</v>
      </c>
      <c r="E14" s="21">
        <f>IF(基本信息!$C$4="B",D14-C14,"")</f>
        <v>0</v>
      </c>
      <c r="F14" s="61">
        <f>IF(基本信息!$C$4="B",IF(C14=0,0,ROUND(E14/ABS(C14),4)),"")</f>
        <v>0</v>
      </c>
      <c r="H14" s="42"/>
      <c r="I14" s="46" t="str">
        <f t="shared" ref="I14:I17" si="1">IF(ABS(C14-H14)&lt;0.00001,"OK","F")</f>
        <v>OK</v>
      </c>
    </row>
    <row r="15" spans="1:9">
      <c r="A15" s="26" t="str">
        <f>基本信息!B98</f>
        <v>其他非流动负债</v>
      </c>
      <c r="B15" s="60" t="s">
        <v>194</v>
      </c>
      <c r="C15" s="19">
        <f>'6.8其他非流负债'!F19</f>
        <v>0</v>
      </c>
      <c r="D15" s="20">
        <f>IF(基本信息!$C$4="B",'6.8其他非流负债'!G19,"")</f>
        <v>0</v>
      </c>
      <c r="E15" s="21">
        <f>IF(基本信息!$C$4="B",D15-C15,"")</f>
        <v>0</v>
      </c>
      <c r="F15" s="61">
        <f>IF(基本信息!$C$4="B",IF(C15=0,0,ROUND(E15/ABS(C15),4)),"")</f>
        <v>0</v>
      </c>
      <c r="H15" s="42"/>
      <c r="I15" s="46" t="str">
        <f t="shared" si="1"/>
        <v>OK</v>
      </c>
    </row>
    <row r="16" spans="1:9">
      <c r="A16" s="26"/>
      <c r="B16" s="23"/>
      <c r="C16" s="19"/>
      <c r="D16" s="20"/>
      <c r="E16" s="21"/>
      <c r="F16" s="61"/>
      <c r="H16" s="42"/>
      <c r="I16" s="46"/>
    </row>
    <row r="17" spans="1:9">
      <c r="A17" s="27" t="s">
        <v>280</v>
      </c>
      <c r="B17" s="62"/>
      <c r="C17" s="63">
        <f>ROUND(SUM(C8:C16),2)</f>
        <v>0</v>
      </c>
      <c r="D17" s="64">
        <f>IF(基本信息!$C$4="B",ROUND(SUM(D8:D16),2),"")</f>
        <v>0</v>
      </c>
      <c r="E17" s="64">
        <f>IF(基本信息!$C$4="B",ROUND(SUM(E8:E16),2),"")</f>
        <v>0</v>
      </c>
      <c r="F17" s="65">
        <f>IF(基本信息!$C$4="B",IF(C17=0,0,ROUND(E17/ABS(C17),4)),"")</f>
        <v>0</v>
      </c>
      <c r="H17" s="45"/>
      <c r="I17" s="46" t="str">
        <f t="shared" si="1"/>
        <v>OK</v>
      </c>
    </row>
    <row r="19" spans="1:7">
      <c r="A19" s="34" t="str">
        <f>"被评估企业填表人："&amp;基本信息!$C$13</f>
        <v>被评估企业填表人：王向春</v>
      </c>
      <c r="B19" s="35"/>
      <c r="C19" s="35"/>
      <c r="D19" s="33"/>
      <c r="E19" s="33"/>
      <c r="F19" s="47" t="str">
        <f>IF(基本信息!$C$4="B","评估人员:"&amp;基本信息!$C90,"")</f>
        <v>评估人员:</v>
      </c>
      <c r="G19" s="48"/>
    </row>
    <row r="20" spans="1:6">
      <c r="A20" s="34" t="str">
        <f>"填表日期："&amp;基本信息!$C$14</f>
        <v>填表日期：2026年2月10日</v>
      </c>
      <c r="B20" s="35"/>
      <c r="C20" s="35"/>
      <c r="D20" s="33"/>
      <c r="E20" s="33"/>
      <c r="F20" s="33"/>
    </row>
  </sheetData>
  <mergeCells count="1">
    <mergeCell ref="A6:A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6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view="pageBreakPreview" zoomScale="102" zoomScaleNormal="100" workbookViewId="0">
      <pane xSplit="12" ySplit="6" topLeftCell="M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28.3333333333333" customWidth="1"/>
    <col min="3" max="3" width="20" customWidth="1"/>
    <col min="4" max="5" width="9.53333333333333" customWidth="1"/>
    <col min="6" max="6" width="6.46666666666667" customWidth="1"/>
    <col min="7" max="7" width="7.53333333333333" customWidth="1"/>
    <col min="8" max="9" width="15.6666666666667" customWidth="1"/>
    <col min="10" max="10" width="12.3333333333333" customWidth="1"/>
    <col min="11" max="11" width="8.13333333333333" customWidth="1"/>
    <col min="13" max="13" width="2.53333333333333" customWidth="1"/>
    <col min="14" max="14" width="12.5333333333333" customWidth="1"/>
  </cols>
  <sheetData>
    <row r="1" ht="20.1" spans="1:12">
      <c r="A1" s="2" t="str">
        <f>目录!$C76</f>
        <v>长期借款评估明细表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目录!$E76&amp;目录!$F76</f>
        <v>表6-1</v>
      </c>
    </row>
    <row r="4" spans="1:12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7"/>
      <c r="H5" s="7"/>
      <c r="I5" s="8" t="s">
        <v>216</v>
      </c>
      <c r="J5" s="9"/>
      <c r="K5" s="9"/>
      <c r="L5" s="37"/>
    </row>
    <row r="6" s="1" customFormat="1" ht="12.4" spans="1:15">
      <c r="A6" s="10" t="s">
        <v>282</v>
      </c>
      <c r="B6" s="11" t="s">
        <v>1279</v>
      </c>
      <c r="C6" s="11" t="s">
        <v>289</v>
      </c>
      <c r="D6" s="11" t="s">
        <v>1280</v>
      </c>
      <c r="E6" s="11" t="s">
        <v>1281</v>
      </c>
      <c r="F6" s="11" t="s">
        <v>1296</v>
      </c>
      <c r="G6" s="11" t="s">
        <v>284</v>
      </c>
      <c r="H6" s="12" t="s">
        <v>217</v>
      </c>
      <c r="I6" s="13" t="s">
        <v>203</v>
      </c>
      <c r="J6" s="14" t="s">
        <v>204</v>
      </c>
      <c r="K6" s="14" t="s">
        <v>205</v>
      </c>
      <c r="L6" s="38" t="s">
        <v>285</v>
      </c>
      <c r="N6" s="39" t="s">
        <v>218</v>
      </c>
      <c r="O6" s="39" t="s">
        <v>219</v>
      </c>
    </row>
    <row r="7" spans="1:14">
      <c r="A7" s="15">
        <v>1</v>
      </c>
      <c r="B7" s="16"/>
      <c r="C7" s="50"/>
      <c r="D7" s="51"/>
      <c r="E7" s="51"/>
      <c r="F7" s="52"/>
      <c r="G7" s="18" t="s">
        <v>287</v>
      </c>
      <c r="H7" s="19"/>
      <c r="I7" s="20"/>
      <c r="J7" s="21">
        <f>IF(基本信息!$C$4="B",I7-H7,"")</f>
        <v>0</v>
      </c>
      <c r="K7" s="40">
        <f>IF(基本信息!$C$4="B",IF(H7=0,0,ROUND(J7/ABS(H7),4)),"")</f>
        <v>0</v>
      </c>
      <c r="L7" s="41"/>
      <c r="N7" s="42"/>
    </row>
    <row r="8" spans="1:14">
      <c r="A8" s="15">
        <f>A7+1</f>
        <v>2</v>
      </c>
      <c r="B8" s="16"/>
      <c r="C8" s="50"/>
      <c r="D8" s="51"/>
      <c r="E8" s="51"/>
      <c r="F8" s="52"/>
      <c r="G8" s="18"/>
      <c r="H8" s="19"/>
      <c r="I8" s="20"/>
      <c r="J8" s="21"/>
      <c r="K8" s="21"/>
      <c r="L8" s="41"/>
      <c r="N8" s="42"/>
    </row>
    <row r="9" spans="1:14">
      <c r="A9" s="15">
        <f t="shared" ref="A9:A16" si="0">A8+1</f>
        <v>3</v>
      </c>
      <c r="B9" s="16"/>
      <c r="C9" s="50"/>
      <c r="D9" s="51"/>
      <c r="E9" s="51"/>
      <c r="F9" s="52"/>
      <c r="G9" s="18"/>
      <c r="H9" s="19"/>
      <c r="I9" s="20"/>
      <c r="J9" s="21"/>
      <c r="K9" s="21"/>
      <c r="L9" s="41"/>
      <c r="N9" s="42"/>
    </row>
    <row r="10" spans="1:14">
      <c r="A10" s="15">
        <f t="shared" si="0"/>
        <v>4</v>
      </c>
      <c r="B10" s="16"/>
      <c r="C10" s="50"/>
      <c r="D10" s="51"/>
      <c r="E10" s="51"/>
      <c r="F10" s="52"/>
      <c r="G10" s="18"/>
      <c r="H10" s="19"/>
      <c r="I10" s="20"/>
      <c r="J10" s="21"/>
      <c r="K10" s="21"/>
      <c r="L10" s="41"/>
      <c r="N10" s="42"/>
    </row>
    <row r="11" spans="1:14">
      <c r="A11" s="15">
        <f t="shared" si="0"/>
        <v>5</v>
      </c>
      <c r="B11" s="16"/>
      <c r="C11" s="50"/>
      <c r="D11" s="51"/>
      <c r="E11" s="51"/>
      <c r="F11" s="52"/>
      <c r="G11" s="18"/>
      <c r="H11" s="19"/>
      <c r="I11" s="20"/>
      <c r="J11" s="21"/>
      <c r="K11" s="21"/>
      <c r="L11" s="41"/>
      <c r="N11" s="42"/>
    </row>
    <row r="12" spans="1:14">
      <c r="A12" s="15">
        <f t="shared" si="0"/>
        <v>6</v>
      </c>
      <c r="B12" s="16"/>
      <c r="C12" s="50"/>
      <c r="D12" s="51"/>
      <c r="E12" s="51"/>
      <c r="F12" s="52"/>
      <c r="G12" s="18"/>
      <c r="H12" s="19"/>
      <c r="I12" s="20"/>
      <c r="J12" s="21"/>
      <c r="K12" s="21"/>
      <c r="L12" s="41"/>
      <c r="N12" s="42"/>
    </row>
    <row r="13" spans="1:14">
      <c r="A13" s="15">
        <f t="shared" si="0"/>
        <v>7</v>
      </c>
      <c r="B13" s="16"/>
      <c r="C13" s="50"/>
      <c r="D13" s="51"/>
      <c r="E13" s="51"/>
      <c r="F13" s="52"/>
      <c r="G13" s="18"/>
      <c r="H13" s="19"/>
      <c r="I13" s="20"/>
      <c r="J13" s="21"/>
      <c r="K13" s="21"/>
      <c r="L13" s="41"/>
      <c r="N13" s="42"/>
    </row>
    <row r="14" spans="1:14">
      <c r="A14" s="15">
        <f t="shared" si="0"/>
        <v>8</v>
      </c>
      <c r="B14" s="16"/>
      <c r="C14" s="50"/>
      <c r="D14" s="51"/>
      <c r="E14" s="51"/>
      <c r="F14" s="52"/>
      <c r="G14" s="18"/>
      <c r="H14" s="19"/>
      <c r="I14" s="20"/>
      <c r="J14" s="21"/>
      <c r="K14" s="21"/>
      <c r="L14" s="41"/>
      <c r="N14" s="42"/>
    </row>
    <row r="15" spans="1:14">
      <c r="A15" s="15">
        <f t="shared" si="0"/>
        <v>9</v>
      </c>
      <c r="B15" s="16"/>
      <c r="C15" s="50"/>
      <c r="D15" s="51"/>
      <c r="E15" s="51"/>
      <c r="F15" s="52"/>
      <c r="G15" s="18"/>
      <c r="H15" s="19"/>
      <c r="I15" s="20"/>
      <c r="J15" s="21"/>
      <c r="K15" s="21"/>
      <c r="L15" s="41"/>
      <c r="N15" s="42"/>
    </row>
    <row r="16" spans="1:14">
      <c r="A16" s="15">
        <f t="shared" si="0"/>
        <v>10</v>
      </c>
      <c r="B16" s="16"/>
      <c r="C16" s="50"/>
      <c r="D16" s="51"/>
      <c r="E16" s="51"/>
      <c r="F16" s="52"/>
      <c r="G16" s="18"/>
      <c r="H16" s="19"/>
      <c r="I16" s="20"/>
      <c r="J16" s="21"/>
      <c r="K16" s="21"/>
      <c r="L16" s="41"/>
      <c r="N16" s="42"/>
    </row>
    <row r="17" spans="1:14">
      <c r="A17" s="22"/>
      <c r="B17" s="23"/>
      <c r="C17" s="23"/>
      <c r="D17" s="51"/>
      <c r="E17" s="51"/>
      <c r="F17" s="52"/>
      <c r="G17" s="23"/>
      <c r="H17" s="19"/>
      <c r="I17" s="20"/>
      <c r="J17" s="21"/>
      <c r="K17" s="21"/>
      <c r="L17" s="41"/>
      <c r="N17" s="42"/>
    </row>
    <row r="18" spans="1:14">
      <c r="A18" s="26"/>
      <c r="B18" s="23"/>
      <c r="C18" s="23"/>
      <c r="D18" s="51"/>
      <c r="E18" s="51"/>
      <c r="F18" s="52"/>
      <c r="G18" s="23"/>
      <c r="H18" s="19"/>
      <c r="I18" s="20"/>
      <c r="J18" s="21"/>
      <c r="K18" s="21"/>
      <c r="L18" s="41"/>
      <c r="N18" s="42"/>
    </row>
    <row r="19" spans="1:15">
      <c r="A19" s="27"/>
      <c r="B19" s="28" t="s">
        <v>280</v>
      </c>
      <c r="C19" s="29"/>
      <c r="D19" s="29"/>
      <c r="E19" s="29"/>
      <c r="F19" s="29"/>
      <c r="G19" s="29"/>
      <c r="H19" s="30">
        <f>ROUND(SUM(H7:H18),2)</f>
        <v>0</v>
      </c>
      <c r="I19" s="31">
        <f>IF(基本信息!$C$4="B",ROUND(SUM(I7:I18),2),"")</f>
        <v>0</v>
      </c>
      <c r="J19" s="32">
        <f>IF(基本信息!$C$4="B",ROUND(SUM(J7:J18),2),"")</f>
        <v>0</v>
      </c>
      <c r="K19" s="43">
        <f>IF(基本信息!$C$4="B",IF(H19=0,0,ROUND(J19/ABS(H19),4)),"")</f>
        <v>0</v>
      </c>
      <c r="L19" s="44"/>
      <c r="N19" s="45"/>
      <c r="O19" s="46" t="str">
        <f>IF(H19-N19=0,"OK","F")</f>
        <v>OK</v>
      </c>
    </row>
    <row r="21" spans="1:13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5"/>
      <c r="H21" s="35"/>
      <c r="I21" s="33"/>
      <c r="J21" s="33"/>
      <c r="K21" s="33"/>
      <c r="L21" s="47" t="str">
        <f>IF(基本信息!$C$4="B","评估人员:"&amp;基本信息!$C91,"")</f>
        <v>评估人员:</v>
      </c>
      <c r="M21" s="48"/>
    </row>
    <row r="22" spans="1:12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5"/>
      <c r="H22" s="35"/>
      <c r="I22" s="33"/>
      <c r="J22" s="33"/>
      <c r="K22" s="33"/>
      <c r="L22" s="33"/>
    </row>
  </sheetData>
  <printOptions horizontalCentered="1"/>
  <pageMargins left="0.31496062992126" right="0.31496062992126" top="0.94488188976378" bottom="0.748031496062992" header="0.31496062992126" footer="0.31496062992126"/>
  <pageSetup paperSize="9" scale="93" fitToHeight="0" orientation="landscape"/>
  <headerFooter/>
  <colBreaks count="1" manualBreakCount="1">
    <brk id="12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view="pageBreakPreview" zoomScale="99" zoomScaleNormal="100" workbookViewId="0">
      <pane xSplit="12" ySplit="6" topLeftCell="M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28.3333333333333" customWidth="1"/>
    <col min="3" max="5" width="9.53333333333333" customWidth="1"/>
    <col min="6" max="6" width="6.46666666666667" customWidth="1"/>
    <col min="7" max="7" width="7.53333333333333" customWidth="1"/>
    <col min="8" max="9" width="15.6666666666667" customWidth="1"/>
    <col min="10" max="10" width="12.3333333333333" customWidth="1"/>
    <col min="11" max="11" width="8.13333333333333" customWidth="1"/>
    <col min="13" max="13" width="2.53333333333333" customWidth="1"/>
    <col min="14" max="14" width="12.5333333333333" customWidth="1"/>
  </cols>
  <sheetData>
    <row r="1" ht="20.1" spans="1:12">
      <c r="A1" s="2" t="str">
        <f>目录!$C77</f>
        <v>应付债券评估明细表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36"/>
      <c r="L3" s="36" t="str">
        <f>目录!$E77&amp;目录!$F77</f>
        <v>表6-2</v>
      </c>
    </row>
    <row r="4" spans="1:12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5"/>
      <c r="K4" s="5"/>
      <c r="L4" s="36" t="s">
        <v>214</v>
      </c>
    </row>
    <row r="5" ht="14.95" spans="1:12">
      <c r="A5" s="6" t="s">
        <v>215</v>
      </c>
      <c r="B5" s="7"/>
      <c r="C5" s="7"/>
      <c r="D5" s="7"/>
      <c r="E5" s="7"/>
      <c r="F5" s="7"/>
      <c r="G5" s="7"/>
      <c r="H5" s="7"/>
      <c r="I5" s="8" t="s">
        <v>216</v>
      </c>
      <c r="J5" s="9"/>
      <c r="K5" s="9"/>
      <c r="L5" s="37"/>
    </row>
    <row r="6" spans="1:15">
      <c r="A6" s="10" t="s">
        <v>282</v>
      </c>
      <c r="B6" s="11" t="s">
        <v>1297</v>
      </c>
      <c r="C6" s="11" t="s">
        <v>1298</v>
      </c>
      <c r="D6" s="11" t="s">
        <v>1299</v>
      </c>
      <c r="E6" s="11" t="s">
        <v>1300</v>
      </c>
      <c r="F6" s="11" t="s">
        <v>1296</v>
      </c>
      <c r="G6" s="11" t="s">
        <v>284</v>
      </c>
      <c r="H6" s="12" t="s">
        <v>217</v>
      </c>
      <c r="I6" s="13" t="s">
        <v>203</v>
      </c>
      <c r="J6" s="14" t="s">
        <v>204</v>
      </c>
      <c r="K6" s="14" t="s">
        <v>205</v>
      </c>
      <c r="L6" s="38" t="s">
        <v>285</v>
      </c>
      <c r="N6" s="53" t="s">
        <v>218</v>
      </c>
      <c r="O6" s="53" t="s">
        <v>219</v>
      </c>
    </row>
    <row r="7" spans="1:14">
      <c r="A7" s="15">
        <v>1</v>
      </c>
      <c r="B7" s="16"/>
      <c r="C7" s="50"/>
      <c r="D7" s="51"/>
      <c r="E7" s="51"/>
      <c r="F7" s="52"/>
      <c r="G7" s="18" t="s">
        <v>287</v>
      </c>
      <c r="H7" s="19"/>
      <c r="I7" s="20"/>
      <c r="J7" s="21">
        <f>IF(基本信息!$C$4="B",I7-H7,"")</f>
        <v>0</v>
      </c>
      <c r="K7" s="40">
        <f>IF(基本信息!$C$4="B",IF(H7=0,0,ROUND(J7/ABS(H7),4)),"")</f>
        <v>0</v>
      </c>
      <c r="L7" s="41"/>
      <c r="N7" s="42"/>
    </row>
    <row r="8" spans="1:14">
      <c r="A8" s="15">
        <f>A7+1</f>
        <v>2</v>
      </c>
      <c r="B8" s="16"/>
      <c r="C8" s="50"/>
      <c r="D8" s="51"/>
      <c r="E8" s="51"/>
      <c r="F8" s="52"/>
      <c r="G8" s="18"/>
      <c r="H8" s="19"/>
      <c r="I8" s="20"/>
      <c r="J8" s="21"/>
      <c r="K8" s="21"/>
      <c r="L8" s="41"/>
      <c r="N8" s="42"/>
    </row>
    <row r="9" spans="1:14">
      <c r="A9" s="15">
        <f t="shared" ref="A9:A16" si="0">A8+1</f>
        <v>3</v>
      </c>
      <c r="B9" s="16"/>
      <c r="C9" s="50"/>
      <c r="D9" s="51"/>
      <c r="E9" s="51"/>
      <c r="F9" s="52"/>
      <c r="G9" s="18"/>
      <c r="H9" s="19"/>
      <c r="I9" s="20"/>
      <c r="J9" s="21"/>
      <c r="K9" s="21"/>
      <c r="L9" s="41"/>
      <c r="N9" s="42"/>
    </row>
    <row r="10" spans="1:14">
      <c r="A10" s="15">
        <f t="shared" si="0"/>
        <v>4</v>
      </c>
      <c r="B10" s="16"/>
      <c r="C10" s="50"/>
      <c r="D10" s="51"/>
      <c r="E10" s="51"/>
      <c r="F10" s="52"/>
      <c r="G10" s="18"/>
      <c r="H10" s="19"/>
      <c r="I10" s="20"/>
      <c r="J10" s="21"/>
      <c r="K10" s="21"/>
      <c r="L10" s="41"/>
      <c r="N10" s="42"/>
    </row>
    <row r="11" spans="1:14">
      <c r="A11" s="15">
        <f t="shared" si="0"/>
        <v>5</v>
      </c>
      <c r="B11" s="16"/>
      <c r="C11" s="50"/>
      <c r="D11" s="51"/>
      <c r="E11" s="51"/>
      <c r="F11" s="52"/>
      <c r="G11" s="18"/>
      <c r="H11" s="19"/>
      <c r="I11" s="20"/>
      <c r="J11" s="21"/>
      <c r="K11" s="21"/>
      <c r="L11" s="41"/>
      <c r="N11" s="42"/>
    </row>
    <row r="12" spans="1:14">
      <c r="A12" s="15">
        <f t="shared" si="0"/>
        <v>6</v>
      </c>
      <c r="B12" s="16"/>
      <c r="C12" s="50"/>
      <c r="D12" s="51"/>
      <c r="E12" s="51"/>
      <c r="F12" s="52"/>
      <c r="G12" s="18"/>
      <c r="H12" s="19"/>
      <c r="I12" s="20"/>
      <c r="J12" s="21"/>
      <c r="K12" s="21"/>
      <c r="L12" s="41"/>
      <c r="N12" s="42"/>
    </row>
    <row r="13" spans="1:14">
      <c r="A13" s="15">
        <f t="shared" si="0"/>
        <v>7</v>
      </c>
      <c r="B13" s="16"/>
      <c r="C13" s="50"/>
      <c r="D13" s="51"/>
      <c r="E13" s="51"/>
      <c r="F13" s="52"/>
      <c r="G13" s="18"/>
      <c r="H13" s="19"/>
      <c r="I13" s="20"/>
      <c r="J13" s="21"/>
      <c r="K13" s="21"/>
      <c r="L13" s="41"/>
      <c r="N13" s="42"/>
    </row>
    <row r="14" spans="1:14">
      <c r="A14" s="15">
        <f t="shared" si="0"/>
        <v>8</v>
      </c>
      <c r="B14" s="16"/>
      <c r="C14" s="50"/>
      <c r="D14" s="51"/>
      <c r="E14" s="51"/>
      <c r="F14" s="52"/>
      <c r="G14" s="18"/>
      <c r="H14" s="19"/>
      <c r="I14" s="20"/>
      <c r="J14" s="21"/>
      <c r="K14" s="21"/>
      <c r="L14" s="41"/>
      <c r="N14" s="42"/>
    </row>
    <row r="15" spans="1:14">
      <c r="A15" s="15">
        <f t="shared" si="0"/>
        <v>9</v>
      </c>
      <c r="B15" s="16"/>
      <c r="C15" s="50"/>
      <c r="D15" s="51"/>
      <c r="E15" s="51"/>
      <c r="F15" s="52"/>
      <c r="G15" s="18"/>
      <c r="H15" s="19"/>
      <c r="I15" s="20"/>
      <c r="J15" s="21"/>
      <c r="K15" s="21"/>
      <c r="L15" s="41"/>
      <c r="N15" s="42"/>
    </row>
    <row r="16" spans="1:14">
      <c r="A16" s="15">
        <f t="shared" si="0"/>
        <v>10</v>
      </c>
      <c r="B16" s="16"/>
      <c r="C16" s="50"/>
      <c r="D16" s="51"/>
      <c r="E16" s="51"/>
      <c r="F16" s="52"/>
      <c r="G16" s="18"/>
      <c r="H16" s="19"/>
      <c r="I16" s="20"/>
      <c r="J16" s="21"/>
      <c r="K16" s="21"/>
      <c r="L16" s="41"/>
      <c r="N16" s="42"/>
    </row>
    <row r="17" spans="1:14">
      <c r="A17" s="22"/>
      <c r="B17" s="23"/>
      <c r="C17" s="23"/>
      <c r="D17" s="51"/>
      <c r="E17" s="51"/>
      <c r="F17" s="52"/>
      <c r="G17" s="23"/>
      <c r="H17" s="19"/>
      <c r="I17" s="20"/>
      <c r="J17" s="21"/>
      <c r="K17" s="21"/>
      <c r="L17" s="41"/>
      <c r="N17" s="42"/>
    </row>
    <row r="18" spans="1:14">
      <c r="A18" s="26"/>
      <c r="B18" s="23"/>
      <c r="C18" s="23"/>
      <c r="D18" s="51"/>
      <c r="E18" s="51"/>
      <c r="F18" s="52"/>
      <c r="G18" s="23"/>
      <c r="H18" s="19"/>
      <c r="I18" s="20"/>
      <c r="J18" s="21"/>
      <c r="K18" s="21"/>
      <c r="L18" s="41"/>
      <c r="N18" s="42"/>
    </row>
    <row r="19" spans="1:15">
      <c r="A19" s="27"/>
      <c r="B19" s="28" t="s">
        <v>280</v>
      </c>
      <c r="C19" s="29"/>
      <c r="D19" s="29"/>
      <c r="E19" s="29"/>
      <c r="F19" s="29"/>
      <c r="G19" s="29"/>
      <c r="H19" s="30">
        <f>ROUND(SUM(H7:H18),2)</f>
        <v>0</v>
      </c>
      <c r="I19" s="31">
        <f>IF(基本信息!$C$4="B",ROUND(SUM(I7:I18),2),"")</f>
        <v>0</v>
      </c>
      <c r="J19" s="32">
        <f>IF(基本信息!$C$4="B",ROUND(SUM(J7:J18),2),"")</f>
        <v>0</v>
      </c>
      <c r="K19" s="43">
        <f>IF(基本信息!$C$4="B",IF(H19=0,0,ROUND(J19/ABS(H19),4)),"")</f>
        <v>0</v>
      </c>
      <c r="L19" s="44"/>
      <c r="N19" s="45"/>
      <c r="O19" s="46" t="str">
        <f>IF(H19-N19=0,"OK","F")</f>
        <v>OK</v>
      </c>
    </row>
    <row r="20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3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5"/>
      <c r="H21" s="35"/>
      <c r="I21" s="33"/>
      <c r="J21" s="33"/>
      <c r="K21" s="33"/>
      <c r="L21" s="47" t="str">
        <f>IF(基本信息!$C$4="B","评估人员:"&amp;基本信息!$C92,"")</f>
        <v>评估人员:</v>
      </c>
      <c r="M21" s="48"/>
    </row>
    <row r="22" spans="1:12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5"/>
      <c r="H22" s="35"/>
      <c r="I22" s="33"/>
      <c r="J22" s="33"/>
      <c r="K22" s="33"/>
      <c r="L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107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目录!$C78</f>
        <v>租赁负债评估明细表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目录!$E78&amp;目录!$F78</f>
        <v>表6-3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pans="1:13">
      <c r="A6" s="10" t="s">
        <v>282</v>
      </c>
      <c r="B6" s="11" t="s">
        <v>1301</v>
      </c>
      <c r="C6" s="11" t="s">
        <v>1302</v>
      </c>
      <c r="D6" s="11" t="s">
        <v>1303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49" t="s">
        <v>218</v>
      </c>
      <c r="M6" s="49" t="s">
        <v>219</v>
      </c>
    </row>
    <row r="7" spans="1:12">
      <c r="A7" s="15">
        <v>1</v>
      </c>
      <c r="B7" s="16"/>
      <c r="C7" s="16"/>
      <c r="D7" s="17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1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1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1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1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1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1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1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1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1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IF(基本信息!$C$4="B","评估人员:"&amp;基本信息!$C93,"")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98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目录!$C79</f>
        <v>长期应付款评估明细表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目录!$E79&amp;目录!$F79</f>
        <v>表6-4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1304</v>
      </c>
      <c r="C6" s="11" t="s">
        <v>1305</v>
      </c>
      <c r="D6" s="11" t="s">
        <v>1303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17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1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1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1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1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1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1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1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1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1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IF(基本信息!$C$4="B","评估人员:"&amp;基本信息!$C94,"")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showGridLines="0" view="pageBreakPreview" zoomScaleNormal="100" workbookViewId="0">
      <pane xSplit="6" ySplit="7" topLeftCell="G8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46.8666666666667" customWidth="1"/>
    <col min="2" max="2" width="7.53333333333333" customWidth="1"/>
    <col min="3" max="4" width="15.6666666666667" customWidth="1"/>
    <col min="5" max="5" width="14.8" customWidth="1"/>
    <col min="8" max="8" width="12.5333333333333" customWidth="1"/>
  </cols>
  <sheetData>
    <row r="1" ht="20.1" spans="1:6">
      <c r="A1" s="2" t="str">
        <f>目录!C8</f>
        <v>货币资金评估汇总表</v>
      </c>
      <c r="B1" s="3"/>
      <c r="C1" s="3"/>
      <c r="D1" s="3"/>
      <c r="E1" s="3"/>
      <c r="F1" s="3"/>
    </row>
    <row r="2" spans="1:6">
      <c r="A2" s="4" t="str">
        <f>封面!D13</f>
        <v>评估基准日:2026年2月10日</v>
      </c>
      <c r="B2" s="3"/>
      <c r="C2" s="3"/>
      <c r="D2" s="3"/>
      <c r="E2" s="3"/>
      <c r="F2" s="3"/>
    </row>
    <row r="3" spans="1:6">
      <c r="A3" s="5"/>
      <c r="B3" s="5"/>
      <c r="C3" s="5"/>
      <c r="D3" s="5"/>
      <c r="E3" s="36"/>
      <c r="F3" s="36" t="str">
        <f>目录!E8&amp;目录!F8</f>
        <v>表3-1</v>
      </c>
    </row>
    <row r="4" spans="1:6">
      <c r="A4" s="5" t="str">
        <f>'1汇总'!A4</f>
        <v>被评估单位:中国电信股份有限公司兰州分公司</v>
      </c>
      <c r="B4" s="5"/>
      <c r="C4" s="5"/>
      <c r="D4" s="5"/>
      <c r="E4" s="5"/>
      <c r="F4" s="36" t="s">
        <v>214</v>
      </c>
    </row>
    <row r="5" ht="14.95" spans="1:6">
      <c r="A5" s="6" t="s">
        <v>215</v>
      </c>
      <c r="B5" s="7"/>
      <c r="C5" s="7"/>
      <c r="D5" s="8" t="s">
        <v>216</v>
      </c>
      <c r="E5" s="9"/>
      <c r="F5" s="37"/>
    </row>
    <row r="6" s="1" customFormat="1" ht="12.4" spans="1:9">
      <c r="A6" s="10" t="s">
        <v>281</v>
      </c>
      <c r="B6" s="11" t="s">
        <v>279</v>
      </c>
      <c r="C6" s="12" t="s">
        <v>217</v>
      </c>
      <c r="D6" s="13" t="s">
        <v>203</v>
      </c>
      <c r="E6" s="14" t="s">
        <v>204</v>
      </c>
      <c r="F6" s="38" t="s">
        <v>205</v>
      </c>
      <c r="H6" s="39" t="s">
        <v>218</v>
      </c>
      <c r="I6" s="39" t="s">
        <v>219</v>
      </c>
    </row>
    <row r="7" s="1" customFormat="1" ht="12.85" spans="1:8">
      <c r="A7" s="54"/>
      <c r="B7" s="55" t="s">
        <v>206</v>
      </c>
      <c r="C7" s="56" t="s">
        <v>207</v>
      </c>
      <c r="D7" s="57" t="s">
        <v>208</v>
      </c>
      <c r="E7" s="58" t="s">
        <v>209</v>
      </c>
      <c r="F7" s="59" t="s">
        <v>210</v>
      </c>
      <c r="H7" s="39"/>
    </row>
    <row r="8" spans="1:9">
      <c r="A8" s="26" t="str">
        <f>基本信息!B24</f>
        <v>库存现金</v>
      </c>
      <c r="B8" s="343" t="str">
        <f>目录!F9</f>
        <v>3-1-1</v>
      </c>
      <c r="C8" s="19">
        <f>'3.1.1现金'!D11</f>
        <v>0</v>
      </c>
      <c r="D8" s="20">
        <f>IF(基本信息!$C$4="B",'3.1.1现金'!E11,"")</f>
        <v>0</v>
      </c>
      <c r="E8" s="21">
        <f>IF(基本信息!$C$4="B",D8-C8,"")</f>
        <v>0</v>
      </c>
      <c r="F8" s="61">
        <f>IF(基本信息!$C$4&lt;&gt;"B","",IF(C8=0,0,ROUND(E8/ABS(C8),4)))</f>
        <v>0</v>
      </c>
      <c r="H8" s="42"/>
      <c r="I8" s="46" t="str">
        <f>IF(C8-H8=0,"OK","F")</f>
        <v>OK</v>
      </c>
    </row>
    <row r="9" spans="1:9">
      <c r="A9" s="68" t="str">
        <f>基本信息!B25</f>
        <v>银行存款</v>
      </c>
      <c r="B9" s="343" t="str">
        <f>目录!F10</f>
        <v>3-1-2</v>
      </c>
      <c r="C9" s="19">
        <f>'3.1.2银行存款'!E19</f>
        <v>0</v>
      </c>
      <c r="D9" s="20">
        <f>IF(基本信息!$C$4="B",'3.1.2银行存款'!F19,"")</f>
        <v>0</v>
      </c>
      <c r="E9" s="21">
        <f>IF(基本信息!$C$4="B",D9-C9,"")</f>
        <v>0</v>
      </c>
      <c r="F9" s="61">
        <f>IF(基本信息!$C$4&lt;&gt;"B","",IF(C9=0,0,ROUND(E9/ABS(C9),4)))</f>
        <v>0</v>
      </c>
      <c r="H9" s="42"/>
      <c r="I9" s="46" t="str">
        <f>IF(C9-H9=0,"OK","F")</f>
        <v>OK</v>
      </c>
    </row>
    <row r="10" spans="1:9">
      <c r="A10" s="68" t="str">
        <f>基本信息!B26</f>
        <v>其他货币资金</v>
      </c>
      <c r="B10" s="343" t="str">
        <f>目录!F11</f>
        <v>3-1-3</v>
      </c>
      <c r="C10" s="19">
        <f>'3.1.3其他货币'!E19</f>
        <v>0</v>
      </c>
      <c r="D10" s="20">
        <f>IF(基本信息!$C$4="B",'3.1.3其他货币'!F19,"")</f>
        <v>0</v>
      </c>
      <c r="E10" s="21">
        <f>IF(基本信息!$C$4="B",D10-C10,"")</f>
        <v>0</v>
      </c>
      <c r="F10" s="61">
        <f>IF(基本信息!$C$4&lt;&gt;"B","",IF(C10=0,0,ROUND(E10/ABS(C10),4)))</f>
        <v>0</v>
      </c>
      <c r="H10" s="42"/>
      <c r="I10" s="46" t="str">
        <f>IF(C10-H10=0,"OK","F")</f>
        <v>OK</v>
      </c>
    </row>
    <row r="11" spans="1:8">
      <c r="A11" s="26"/>
      <c r="B11" s="23"/>
      <c r="C11" s="19"/>
      <c r="D11" s="20"/>
      <c r="E11" s="21"/>
      <c r="F11" s="61"/>
      <c r="H11" s="42"/>
    </row>
    <row r="12" spans="1:9">
      <c r="A12" s="27" t="s">
        <v>280</v>
      </c>
      <c r="B12" s="69"/>
      <c r="C12" s="30">
        <f>ROUND(SUM(C8:C11),2)</f>
        <v>0</v>
      </c>
      <c r="D12" s="31">
        <f>IF(基本信息!$C$4="B",ROUND(SUM(D8:D11),2),"")</f>
        <v>0</v>
      </c>
      <c r="E12" s="32">
        <f>IF(基本信息!$C$4="B",ROUND(SUM(E8:E11),2),"")</f>
        <v>0</v>
      </c>
      <c r="F12" s="101">
        <f>IF(基本信息!$C$4&lt;&gt;"B","",IF(C12=0,0,ROUND(E12/ABS(C12),4)))</f>
        <v>0</v>
      </c>
      <c r="H12" s="45"/>
      <c r="I12" s="46" t="str">
        <f>IF(C12-H12=0,"OK","F")</f>
        <v>OK</v>
      </c>
    </row>
    <row r="13" spans="1:6">
      <c r="A13" s="33"/>
      <c r="B13" s="33"/>
      <c r="C13" s="33"/>
      <c r="D13" s="33"/>
      <c r="E13" s="33"/>
      <c r="F13" s="33"/>
    </row>
    <row r="14" spans="1:7">
      <c r="A14" s="34" t="str">
        <f>"被评估企业填表人："&amp;基本信息!$C$13</f>
        <v>被评估企业填表人：王向春</v>
      </c>
      <c r="B14" s="35"/>
      <c r="C14" s="35"/>
      <c r="D14" s="33"/>
      <c r="E14" s="33"/>
      <c r="F14" s="47" t="str">
        <f>IF(基本信息!$C$4="B","评估人员:"&amp;基本信息!C23,"")</f>
        <v>评估人员:</v>
      </c>
      <c r="G14" s="48"/>
    </row>
    <row r="15" spans="1:6">
      <c r="A15" s="34" t="str">
        <f>"填表日期："&amp;基本信息!$C$14</f>
        <v>填表日期：2026年2月10日</v>
      </c>
      <c r="B15" s="35"/>
      <c r="C15" s="35"/>
      <c r="D15" s="33"/>
      <c r="E15" s="33"/>
      <c r="F15" s="33"/>
    </row>
  </sheetData>
  <mergeCells count="1">
    <mergeCell ref="A6:A7"/>
  </mergeCells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102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目录!$C80</f>
        <v>预计负债评估明细表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目录!$E80&amp;目录!$F80</f>
        <v>表6-5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1306</v>
      </c>
      <c r="C6" s="11" t="s">
        <v>1305</v>
      </c>
      <c r="D6" s="11" t="s">
        <v>1307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17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1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1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1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1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1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1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1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1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1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IF(基本信息!$C$4="B","评估人员:"&amp;基本信息!$C95,"")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95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目录!$C81</f>
        <v>递延收益评估明细表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目录!$E81&amp;目录!$F81</f>
        <v>表6-6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1308</v>
      </c>
      <c r="C6" s="11" t="s">
        <v>1309</v>
      </c>
      <c r="D6" s="11" t="s">
        <v>1310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17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1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1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1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1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1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1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1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1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1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IF(基本信息!$C$4="B","评估人员:"&amp;基本信息!$C96,"")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98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目录!$C82</f>
        <v>递延所得税负债评估明细表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目录!$E82&amp;目录!$F82</f>
        <v>表6-7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17</v>
      </c>
      <c r="C6" s="11" t="s">
        <v>293</v>
      </c>
      <c r="D6" s="11" t="s">
        <v>1303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17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1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1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1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1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1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1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1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1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1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IF(基本信息!$C$4="B","评估人员:"&amp;基本信息!$C97,"")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showGridLines="0" view="pageBreakPreview" zoomScale="94" zoomScaleNormal="100" workbookViewId="0">
      <pane xSplit="10" ySplit="6" topLeftCell="K7" activePane="bottomRight" state="frozen"/>
      <selection/>
      <selection pane="topRight"/>
      <selection pane="bottomLeft"/>
      <selection pane="bottomRight" activeCell="D22" sqref="D22"/>
    </sheetView>
  </sheetViews>
  <sheetFormatPr defaultColWidth="9" defaultRowHeight="14.1"/>
  <cols>
    <col min="1" max="1" width="6" customWidth="1"/>
    <col min="2" max="2" width="32.1333333333333" customWidth="1"/>
    <col min="3" max="3" width="10.6666666666667" customWidth="1"/>
    <col min="4" max="4" width="9.53333333333333" customWidth="1"/>
    <col min="5" max="5" width="7.53333333333333" customWidth="1"/>
    <col min="6" max="7" width="15.6666666666667" customWidth="1"/>
    <col min="8" max="8" width="12.3333333333333" customWidth="1"/>
    <col min="9" max="9" width="8.13333333333333" customWidth="1"/>
    <col min="11" max="11" width="2.46666666666667" customWidth="1"/>
    <col min="12" max="12" width="12.5333333333333" customWidth="1"/>
  </cols>
  <sheetData>
    <row r="1" ht="20.1" spans="1:10">
      <c r="A1" s="2" t="str">
        <f>目录!$C83</f>
        <v>其他非流动负债评估明细表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tr">
        <f>封面!$D$13</f>
        <v>评估基准日:2026年2月10日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5"/>
      <c r="B3" s="5"/>
      <c r="C3" s="5"/>
      <c r="D3" s="5"/>
      <c r="E3" s="5"/>
      <c r="F3" s="5"/>
      <c r="G3" s="5"/>
      <c r="H3" s="5"/>
      <c r="I3" s="36"/>
      <c r="J3" s="36" t="str">
        <f>目录!$E83&amp;目录!$F83</f>
        <v>表6-8</v>
      </c>
    </row>
    <row r="4" spans="1:10">
      <c r="A4" s="5" t="str">
        <f>'1汇总'!$A$4</f>
        <v>被评估单位:中国电信股份有限公司兰州分公司</v>
      </c>
      <c r="B4" s="5"/>
      <c r="C4" s="5"/>
      <c r="D4" s="5"/>
      <c r="E4" s="5"/>
      <c r="F4" s="5"/>
      <c r="G4" s="5"/>
      <c r="H4" s="5"/>
      <c r="I4" s="5"/>
      <c r="J4" s="36" t="s">
        <v>214</v>
      </c>
    </row>
    <row r="5" ht="14.95" spans="1:10">
      <c r="A5" s="6" t="s">
        <v>215</v>
      </c>
      <c r="B5" s="7"/>
      <c r="C5" s="7"/>
      <c r="D5" s="7"/>
      <c r="E5" s="7"/>
      <c r="F5" s="7"/>
      <c r="G5" s="8" t="s">
        <v>216</v>
      </c>
      <c r="H5" s="9"/>
      <c r="I5" s="9"/>
      <c r="J5" s="37"/>
    </row>
    <row r="6" s="1" customFormat="1" ht="12.4" spans="1:13">
      <c r="A6" s="10" t="s">
        <v>282</v>
      </c>
      <c r="B6" s="11" t="s">
        <v>17</v>
      </c>
      <c r="C6" s="11" t="s">
        <v>293</v>
      </c>
      <c r="D6" s="11" t="s">
        <v>1303</v>
      </c>
      <c r="E6" s="11" t="s">
        <v>284</v>
      </c>
      <c r="F6" s="12" t="s">
        <v>217</v>
      </c>
      <c r="G6" s="13" t="s">
        <v>203</v>
      </c>
      <c r="H6" s="14" t="s">
        <v>204</v>
      </c>
      <c r="I6" s="14" t="s">
        <v>205</v>
      </c>
      <c r="J6" s="38" t="s">
        <v>285</v>
      </c>
      <c r="L6" s="39" t="s">
        <v>218</v>
      </c>
      <c r="M6" s="39" t="s">
        <v>219</v>
      </c>
    </row>
    <row r="7" spans="1:12">
      <c r="A7" s="15">
        <v>1</v>
      </c>
      <c r="B7" s="16"/>
      <c r="C7" s="16"/>
      <c r="D7" s="17"/>
      <c r="E7" s="18" t="s">
        <v>287</v>
      </c>
      <c r="F7" s="19"/>
      <c r="G7" s="20"/>
      <c r="H7" s="21">
        <f>IF(基本信息!$C$4="B",G7-F7,"")</f>
        <v>0</v>
      </c>
      <c r="I7" s="40">
        <f>IF(基本信息!$C$4="B",IF(F7=0,0,ROUND(H7/ABS(F7),4)),"")</f>
        <v>0</v>
      </c>
      <c r="J7" s="41"/>
      <c r="L7" s="42"/>
    </row>
    <row r="8" spans="1:12">
      <c r="A8" s="15">
        <f>A7+1</f>
        <v>2</v>
      </c>
      <c r="B8" s="16"/>
      <c r="C8" s="16"/>
      <c r="D8" s="17"/>
      <c r="E8" s="18"/>
      <c r="F8" s="19"/>
      <c r="G8" s="20"/>
      <c r="H8" s="21"/>
      <c r="I8" s="21"/>
      <c r="J8" s="41"/>
      <c r="L8" s="42"/>
    </row>
    <row r="9" spans="1:12">
      <c r="A9" s="15">
        <f t="shared" ref="A9:A16" si="0">A8+1</f>
        <v>3</v>
      </c>
      <c r="B9" s="16"/>
      <c r="C9" s="16"/>
      <c r="D9" s="17"/>
      <c r="E9" s="18"/>
      <c r="F9" s="19"/>
      <c r="G9" s="20"/>
      <c r="H9" s="21"/>
      <c r="I9" s="21"/>
      <c r="J9" s="41"/>
      <c r="L9" s="42"/>
    </row>
    <row r="10" spans="1:12">
      <c r="A10" s="15">
        <f t="shared" si="0"/>
        <v>4</v>
      </c>
      <c r="B10" s="16"/>
      <c r="C10" s="16"/>
      <c r="D10" s="17"/>
      <c r="E10" s="18"/>
      <c r="F10" s="19"/>
      <c r="G10" s="20"/>
      <c r="H10" s="21"/>
      <c r="I10" s="21"/>
      <c r="J10" s="41"/>
      <c r="L10" s="42"/>
    </row>
    <row r="11" spans="1:12">
      <c r="A11" s="15">
        <f t="shared" si="0"/>
        <v>5</v>
      </c>
      <c r="B11" s="16"/>
      <c r="C11" s="16"/>
      <c r="D11" s="17"/>
      <c r="E11" s="18"/>
      <c r="F11" s="19"/>
      <c r="G11" s="20"/>
      <c r="H11" s="21"/>
      <c r="I11" s="21"/>
      <c r="J11" s="41"/>
      <c r="L11" s="42"/>
    </row>
    <row r="12" spans="1:12">
      <c r="A12" s="15">
        <f t="shared" si="0"/>
        <v>6</v>
      </c>
      <c r="B12" s="16"/>
      <c r="C12" s="16"/>
      <c r="D12" s="17"/>
      <c r="E12" s="18"/>
      <c r="F12" s="19"/>
      <c r="G12" s="20"/>
      <c r="H12" s="21"/>
      <c r="I12" s="21"/>
      <c r="J12" s="41"/>
      <c r="L12" s="42"/>
    </row>
    <row r="13" spans="1:12">
      <c r="A13" s="15">
        <f t="shared" si="0"/>
        <v>7</v>
      </c>
      <c r="B13" s="16"/>
      <c r="C13" s="16"/>
      <c r="D13" s="17"/>
      <c r="E13" s="18"/>
      <c r="F13" s="19"/>
      <c r="G13" s="20"/>
      <c r="H13" s="21"/>
      <c r="I13" s="21"/>
      <c r="J13" s="41"/>
      <c r="L13" s="42"/>
    </row>
    <row r="14" spans="1:12">
      <c r="A14" s="15">
        <f t="shared" si="0"/>
        <v>8</v>
      </c>
      <c r="B14" s="16"/>
      <c r="C14" s="16"/>
      <c r="D14" s="17"/>
      <c r="E14" s="18"/>
      <c r="F14" s="19"/>
      <c r="G14" s="20"/>
      <c r="H14" s="21"/>
      <c r="I14" s="21"/>
      <c r="J14" s="41"/>
      <c r="L14" s="42"/>
    </row>
    <row r="15" spans="1:12">
      <c r="A15" s="15">
        <f t="shared" si="0"/>
        <v>9</v>
      </c>
      <c r="B15" s="16"/>
      <c r="C15" s="16"/>
      <c r="D15" s="17"/>
      <c r="E15" s="18"/>
      <c r="F15" s="19"/>
      <c r="G15" s="20"/>
      <c r="H15" s="21"/>
      <c r="I15" s="21"/>
      <c r="J15" s="41"/>
      <c r="L15" s="42"/>
    </row>
    <row r="16" spans="1:12">
      <c r="A16" s="15">
        <f t="shared" si="0"/>
        <v>10</v>
      </c>
      <c r="B16" s="16"/>
      <c r="C16" s="16"/>
      <c r="D16" s="17"/>
      <c r="E16" s="18"/>
      <c r="F16" s="19"/>
      <c r="G16" s="20"/>
      <c r="H16" s="21"/>
      <c r="I16" s="21"/>
      <c r="J16" s="41"/>
      <c r="L16" s="42"/>
    </row>
    <row r="17" spans="1:12">
      <c r="A17" s="22"/>
      <c r="B17" s="23"/>
      <c r="C17" s="24"/>
      <c r="D17" s="25"/>
      <c r="E17" s="23"/>
      <c r="F17" s="19"/>
      <c r="G17" s="20"/>
      <c r="H17" s="21"/>
      <c r="I17" s="21"/>
      <c r="J17" s="41"/>
      <c r="L17" s="42"/>
    </row>
    <row r="18" spans="1:12">
      <c r="A18" s="26"/>
      <c r="B18" s="23"/>
      <c r="C18" s="24"/>
      <c r="D18" s="25"/>
      <c r="E18" s="23"/>
      <c r="F18" s="19"/>
      <c r="G18" s="20"/>
      <c r="H18" s="21"/>
      <c r="I18" s="21"/>
      <c r="J18" s="41"/>
      <c r="L18" s="42"/>
    </row>
    <row r="19" spans="1:13">
      <c r="A19" s="27"/>
      <c r="B19" s="28" t="s">
        <v>280</v>
      </c>
      <c r="C19" s="29"/>
      <c r="D19" s="29"/>
      <c r="E19" s="29"/>
      <c r="F19" s="30">
        <f>ROUND(SUM(F7:F18),2)</f>
        <v>0</v>
      </c>
      <c r="G19" s="31">
        <f>IF(基本信息!$C$4="B",ROUND(SUM(G7:G18),2),"")</f>
        <v>0</v>
      </c>
      <c r="H19" s="32">
        <f>IF(基本信息!$C$4="B",ROUND(SUM(H7:H18),2),"")</f>
        <v>0</v>
      </c>
      <c r="I19" s="43">
        <f>IF(基本信息!$C$4="B",IF(F19=0,0,ROUND(H19/ABS(F19),4)),"")</f>
        <v>0</v>
      </c>
      <c r="J19" s="44"/>
      <c r="L19" s="45"/>
      <c r="M19" s="46" t="str">
        <f>IF(F19-L19=0,"OK","F")</f>
        <v>OK</v>
      </c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1">
      <c r="A21" s="34" t="str">
        <f>"被评估企业填表人："&amp;基本信息!$C$13</f>
        <v>被评估企业填表人：王向春</v>
      </c>
      <c r="B21" s="35"/>
      <c r="C21" s="35"/>
      <c r="D21" s="35"/>
      <c r="E21" s="35"/>
      <c r="F21" s="35"/>
      <c r="G21" s="33"/>
      <c r="H21" s="33"/>
      <c r="I21" s="33"/>
      <c r="J21" s="47" t="str">
        <f>IF(基本信息!$C$4="B","评估人员:"&amp;基本信息!$C98,"")</f>
        <v>评估人员:</v>
      </c>
      <c r="K21" s="48"/>
    </row>
    <row r="22" spans="1:10">
      <c r="A22" s="34" t="str">
        <f>"填表日期："&amp;基本信息!$C$14</f>
        <v>填表日期：2026年2月10日</v>
      </c>
      <c r="B22" s="35"/>
      <c r="C22" s="35"/>
      <c r="D22" s="35"/>
      <c r="E22" s="35"/>
      <c r="F22" s="35"/>
      <c r="G22" s="33"/>
      <c r="H22" s="33"/>
      <c r="I22" s="33"/>
      <c r="J22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showGridLines="0" view="pageBreakPreview" zoomScaleNormal="100" workbookViewId="0">
      <pane xSplit="8" ySplit="6" topLeftCell="I7" activePane="bottomRight" state="frozen"/>
      <selection/>
      <selection pane="topRight"/>
      <selection pane="bottomLeft"/>
      <selection pane="bottomRight" activeCell="A12" sqref="A12"/>
    </sheetView>
  </sheetViews>
  <sheetFormatPr defaultColWidth="9" defaultRowHeight="14.1"/>
  <cols>
    <col min="1" max="1" width="6.86666666666667" customWidth="1"/>
    <col min="2" max="2" width="28.3333333333333" customWidth="1"/>
    <col min="3" max="3" width="7.53333333333333" customWidth="1"/>
    <col min="4" max="6" width="15.6666666666667" customWidth="1"/>
    <col min="7" max="7" width="14.8" customWidth="1"/>
    <col min="10" max="10" width="12.5333333333333" customWidth="1"/>
  </cols>
  <sheetData>
    <row r="1" ht="27" customHeight="1" spans="1:8">
      <c r="A1" s="2" t="str">
        <f>目录!C9</f>
        <v>库存现金评估明细表</v>
      </c>
      <c r="B1" s="3"/>
      <c r="C1" s="3"/>
      <c r="D1" s="3"/>
      <c r="E1" s="3"/>
      <c r="F1" s="3"/>
      <c r="G1" s="3"/>
      <c r="H1" s="3"/>
    </row>
    <row r="2" spans="1:8">
      <c r="A2" s="4" t="str">
        <f>封面!D13</f>
        <v>评估基准日:2026年2月10日</v>
      </c>
      <c r="B2" s="3"/>
      <c r="C2" s="3"/>
      <c r="D2" s="3"/>
      <c r="E2" s="3"/>
      <c r="F2" s="3"/>
      <c r="G2" s="3"/>
      <c r="H2" s="3"/>
    </row>
    <row r="3" spans="1:8">
      <c r="A3" s="5"/>
      <c r="B3" s="5"/>
      <c r="C3" s="5"/>
      <c r="D3" s="5"/>
      <c r="E3" s="5"/>
      <c r="F3" s="5"/>
      <c r="G3" s="36"/>
      <c r="H3" s="36" t="str">
        <f>目录!E9&amp;目录!F9</f>
        <v>表3-1-1</v>
      </c>
    </row>
    <row r="4" spans="1:8">
      <c r="A4" s="5" t="str">
        <f>'1汇总'!A4</f>
        <v>被评估单位:中国电信股份有限公司兰州分公司</v>
      </c>
      <c r="B4" s="5"/>
      <c r="C4" s="5"/>
      <c r="D4" s="5"/>
      <c r="E4" s="5"/>
      <c r="F4" s="5"/>
      <c r="G4" s="5"/>
      <c r="H4" s="36" t="s">
        <v>214</v>
      </c>
    </row>
    <row r="5" ht="14.95" spans="1:11">
      <c r="A5" s="339" t="s">
        <v>215</v>
      </c>
      <c r="B5" s="340"/>
      <c r="C5" s="340"/>
      <c r="D5" s="340"/>
      <c r="E5" s="8" t="s">
        <v>216</v>
      </c>
      <c r="F5" s="9"/>
      <c r="G5" s="9"/>
      <c r="H5" s="37"/>
      <c r="J5" s="53" t="s">
        <v>218</v>
      </c>
      <c r="K5" s="53" t="s">
        <v>219</v>
      </c>
    </row>
    <row r="6" s="1" customFormat="1" ht="12.4" spans="1:11">
      <c r="A6" s="341" t="s">
        <v>282</v>
      </c>
      <c r="B6" s="55" t="s">
        <v>283</v>
      </c>
      <c r="C6" s="55" t="s">
        <v>284</v>
      </c>
      <c r="D6" s="246" t="s">
        <v>217</v>
      </c>
      <c r="E6" s="85" t="s">
        <v>203</v>
      </c>
      <c r="F6" s="86" t="s">
        <v>204</v>
      </c>
      <c r="G6" s="86" t="s">
        <v>205</v>
      </c>
      <c r="H6" s="87" t="s">
        <v>285</v>
      </c>
      <c r="J6" s="39"/>
      <c r="K6" s="39"/>
    </row>
    <row r="7" spans="1:10">
      <c r="A7" s="15">
        <v>1</v>
      </c>
      <c r="B7" s="291" t="s">
        <v>286</v>
      </c>
      <c r="C7" s="291" t="s">
        <v>287</v>
      </c>
      <c r="D7" s="19"/>
      <c r="E7" s="20"/>
      <c r="F7" s="21">
        <f>IF(基本信息!$C$4="B",E7-D7,"")</f>
        <v>0</v>
      </c>
      <c r="G7" s="40">
        <f>IF(基本信息!$C$4&lt;&gt;"B","",IF(D7=0,0,ROUND(F7/ABS(D7),4)))</f>
        <v>0</v>
      </c>
      <c r="H7" s="145"/>
      <c r="J7" s="42"/>
    </row>
    <row r="8" spans="1:10">
      <c r="A8" s="15">
        <f>A7+1</f>
        <v>2</v>
      </c>
      <c r="B8" s="18"/>
      <c r="C8" s="18"/>
      <c r="D8" s="19"/>
      <c r="E8" s="20"/>
      <c r="F8" s="21"/>
      <c r="G8" s="40"/>
      <c r="H8" s="145"/>
      <c r="J8" s="42"/>
    </row>
    <row r="9" spans="1:10">
      <c r="A9" s="22"/>
      <c r="B9" s="23"/>
      <c r="C9" s="23"/>
      <c r="D9" s="19"/>
      <c r="E9" s="20"/>
      <c r="F9" s="21"/>
      <c r="G9" s="40"/>
      <c r="H9" s="145"/>
      <c r="J9" s="42"/>
    </row>
    <row r="10" spans="1:10">
      <c r="A10" s="26"/>
      <c r="B10" s="23"/>
      <c r="C10" s="23"/>
      <c r="D10" s="19"/>
      <c r="E10" s="20"/>
      <c r="F10" s="21"/>
      <c r="G10" s="40"/>
      <c r="H10" s="145"/>
      <c r="J10" s="42"/>
    </row>
    <row r="11" spans="1:11">
      <c r="A11" s="27"/>
      <c r="B11" s="297" t="s">
        <v>280</v>
      </c>
      <c r="C11" s="297"/>
      <c r="D11" s="30">
        <f>ROUND(SUM(D7:D10),2)</f>
        <v>0</v>
      </c>
      <c r="E11" s="31">
        <f>IF(基本信息!$C$4="B",ROUND(SUM(E7:E10),2),"")</f>
        <v>0</v>
      </c>
      <c r="F11" s="32">
        <f>IF(基本信息!$C$4="B",ROUND(SUM(F7:F10),2),"")</f>
        <v>0</v>
      </c>
      <c r="G11" s="43">
        <f>IF(基本信息!$C$4&lt;&gt;"B","",IF(D11=0,0,ROUND(F11/ABS(D11),4)))</f>
        <v>0</v>
      </c>
      <c r="H11" s="342"/>
      <c r="J11" s="45"/>
      <c r="K11" s="46" t="str">
        <f>IF(D11-J11=0,"OK","F")</f>
        <v>OK</v>
      </c>
    </row>
    <row r="12" spans="1:8">
      <c r="A12" s="33"/>
      <c r="B12" s="33"/>
      <c r="C12" s="33"/>
      <c r="D12" s="33"/>
      <c r="E12" s="33"/>
      <c r="F12" s="33"/>
      <c r="G12" s="33"/>
      <c r="H12" s="33"/>
    </row>
    <row r="13" spans="1:9">
      <c r="A13" s="34" t="str">
        <f>"被评估企业填表人："&amp;基本信息!$C$13</f>
        <v>被评估企业填表人：王向春</v>
      </c>
      <c r="B13" s="35"/>
      <c r="C13" s="35"/>
      <c r="D13" s="35"/>
      <c r="E13" s="33"/>
      <c r="F13" s="33"/>
      <c r="G13" s="33"/>
      <c r="H13" s="47" t="str">
        <f>IF(基本信息!$C$4="B","评估人员:"&amp;基本信息!C24,"")</f>
        <v>评估人员:</v>
      </c>
      <c r="I13" s="48"/>
    </row>
    <row r="14" spans="1:8">
      <c r="A14" s="34" t="str">
        <f>"填表日期："&amp;基本信息!$C$14</f>
        <v>填表日期：2026年2月10日</v>
      </c>
      <c r="B14" s="35"/>
      <c r="C14" s="35"/>
      <c r="D14" s="35"/>
      <c r="E14" s="33"/>
      <c r="F14" s="33"/>
      <c r="G14" s="33"/>
      <c r="H14" s="33"/>
    </row>
  </sheetData>
  <printOptions horizontalCentered="1"/>
  <pageMargins left="0.31496062992126" right="0.31496062992126" top="0.94488188976378" bottom="0.748031496062992" header="0.31496062992126" footer="0.31496062992126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Y z R U G L U G m + o A A A A + A A A A B I A H A B D b 2 5 m a W c v U G F j a 2 F n Z S 5 4 b W w g o h g A K K A U A A A A A A A A A A A A A A A A A A A A A A A A A A A A h Y / B C o J A F E V / R W b v P G e k E n m O C 7 c Z Q R B t B 5 1 0 S M f Q M a V f a 9 E n 9 Q s J Z b V r e S / n w r m P 2 x 3 j s a 6 c i 2 o 7 3 Z i I M O o R R 5 m s y b U p I t L b o x u Q W O B W Z i d Z K G e C T R e O n Y 5 I a e 0 5 B B i G g Q 4 + b d o C u O c x O K T r X V a q W r r a d F a a T J H P K v + / I g L 3 L x n B a c D o I v A Z X S 0 5 w l x j q s 0 X 4 Z M x 9 R B + S k z 6 y v a t E t f S T T Y I c 0 R 4 v x B P U E s D B B Q A A g A I A K 2 M 0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j N F Q K I p H u A 4 A A A A R A A A A E w A c A E Z v c m 1 1 b G F z L 1 N l Y 3 R p b 2 4 x L m 0 g o h g A K K A U A A A A A A A A A A A A A A A A A A A A A A A A A A A A K 0 5 N L s n M z 1 M I h t C G 1 g B Q S w E C L Q A U A A I A C A C t j N F Q Y t Q a b 6 g A A A D 4 A A A A E g A A A A A A A A A A A A A A A A A A A A A A Q 2 9 u Z m l n L 1 B h Y 2 t h Z 2 U u e G 1 s U E s B A i 0 A F A A C A A g A r Y z R U A / K 6 a u k A A A A 6 Q A A A B M A A A A A A A A A A A A A A A A A 9 A A A A F t D b 2 5 0 Z W 5 0 X 1 R 5 c G V z X S 5 4 b W x Q S w E C L Q A U A A I A C A C t j N F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i P + Y j e K J E C g A V l T i R C h D Q A A A A A C A A A A A A A Q Z g A A A A E A A C A A A A D S v b X E j E + j P 5 O K O + z H h 4 L K S K l U C H C 8 A s m i M p K w 6 I t o E Q A A A A A O g A A A A A I A A C A A A A D y h e t L M G v I m U G W v C b H B H 6 + + S B 9 S x I x l L 2 J A Q c f n 1 o N y V A A A A A Z v n j Y p 2 v Q d o y u V r O 6 G X Y H n w i J 1 a 7 D m e a D 1 5 H b h h O k v O y / K V w t E 0 U z 1 X Q E b e l 2 7 v A h s N i d 2 l X W A + k v W e X R Z y t W v W Q X s 8 h i i i t z 7 T c e a a U Q X U A A A A C Z g f t W R z M J A T v 3 n s B L d T K X O 3 W 5 p J w X A L i + J A N g 4 6 f f i Y E + E d M X 8 j 0 v 2 p y 2 j z A w X J E c b E O s b P k u z V h e M s z c u a J j < / D a t a M a s h u p > 
</file>

<file path=customXml/itemProps1.xml><?xml version="1.0" encoding="utf-8"?>
<ds:datastoreItem xmlns:ds="http://schemas.openxmlformats.org/officeDocument/2006/customXml" ds:itemID="{49939CC4-25B7-4F41-8669-023EB8E58F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83</vt:i4>
      </vt:variant>
    </vt:vector>
  </HeadingPairs>
  <TitlesOfParts>
    <vt:vector size="83" baseType="lpstr">
      <vt:lpstr>说明</vt:lpstr>
      <vt:lpstr>基本信息</vt:lpstr>
      <vt:lpstr>封面</vt:lpstr>
      <vt:lpstr>目录</vt:lpstr>
      <vt:lpstr>1汇总</vt:lpstr>
      <vt:lpstr>2分类</vt:lpstr>
      <vt:lpstr>3流资总</vt:lpstr>
      <vt:lpstr>3.1货币总</vt:lpstr>
      <vt:lpstr>3.1.1现金</vt:lpstr>
      <vt:lpstr>3.1.2银行存款</vt:lpstr>
      <vt:lpstr>3.1.3其他货币</vt:lpstr>
      <vt:lpstr>3.2交易金融</vt:lpstr>
      <vt:lpstr>3.3衍生金融</vt:lpstr>
      <vt:lpstr>3.4应收票据</vt:lpstr>
      <vt:lpstr>3.5应收账款</vt:lpstr>
      <vt:lpstr>3.6应收融资</vt:lpstr>
      <vt:lpstr>3.7预付款项</vt:lpstr>
      <vt:lpstr>3.8其他应收</vt:lpstr>
      <vt:lpstr>3.9存货</vt:lpstr>
      <vt:lpstr>3.9.1材料采购</vt:lpstr>
      <vt:lpstr>3.9.2原材料</vt:lpstr>
      <vt:lpstr>3.9.3在产品</vt:lpstr>
      <vt:lpstr>3.9.4产成品</vt:lpstr>
      <vt:lpstr>3.9.5委托加工</vt:lpstr>
      <vt:lpstr>3.9.6包装低值</vt:lpstr>
      <vt:lpstr>3.10合同资产</vt:lpstr>
      <vt:lpstr>3.11持有待售</vt:lpstr>
      <vt:lpstr>3.12-1年到期</vt:lpstr>
      <vt:lpstr>3.13其他流动</vt:lpstr>
      <vt:lpstr>4非流资总</vt:lpstr>
      <vt:lpstr>4.1债权投资</vt:lpstr>
      <vt:lpstr>4.2其他债权</vt:lpstr>
      <vt:lpstr>4.3长期应收</vt:lpstr>
      <vt:lpstr>4.4长期股权</vt:lpstr>
      <vt:lpstr>4.5权益工具</vt:lpstr>
      <vt:lpstr>4.6其他金融</vt:lpstr>
      <vt:lpstr>4.7投资性房地产</vt:lpstr>
      <vt:lpstr>4.8固资汇总</vt:lpstr>
      <vt:lpstr>4.8.1.1房屋</vt:lpstr>
      <vt:lpstr>4.8.1.2构筑物</vt:lpstr>
      <vt:lpstr>4.8.1.3管沟</vt:lpstr>
      <vt:lpstr>4.8.2.1机械设备</vt:lpstr>
      <vt:lpstr>4.8.2.2运输设备</vt:lpstr>
      <vt:lpstr>4.8.2.3电子设备</vt:lpstr>
      <vt:lpstr>报废资产</vt:lpstr>
      <vt:lpstr>Sheet1</vt:lpstr>
      <vt:lpstr>报废资产 (2)</vt:lpstr>
      <vt:lpstr>盘点表</vt:lpstr>
      <vt:lpstr>4.9在建工程</vt:lpstr>
      <vt:lpstr>4.9.1建筑工程</vt:lpstr>
      <vt:lpstr>4.9.2设备工程</vt:lpstr>
      <vt:lpstr>4.9.3其他工程</vt:lpstr>
      <vt:lpstr>4.13无形资产</vt:lpstr>
      <vt:lpstr>4.13.1土地使用权</vt:lpstr>
      <vt:lpstr>4.13.2其他无形</vt:lpstr>
      <vt:lpstr>4.14开发支出</vt:lpstr>
      <vt:lpstr>4.15商誉</vt:lpstr>
      <vt:lpstr>4.16长期待摊</vt:lpstr>
      <vt:lpstr>4.17递延资产</vt:lpstr>
      <vt:lpstr>4.18其他非流资</vt:lpstr>
      <vt:lpstr>5流负总</vt:lpstr>
      <vt:lpstr>5.1短借款</vt:lpstr>
      <vt:lpstr>5.2交易金融负债</vt:lpstr>
      <vt:lpstr>5.3衍生金融负债</vt:lpstr>
      <vt:lpstr>5.4应付票据</vt:lpstr>
      <vt:lpstr>5.5应付账款</vt:lpstr>
      <vt:lpstr>5.6预收款</vt:lpstr>
      <vt:lpstr>5.7合同债</vt:lpstr>
      <vt:lpstr>5.8应付薪酬</vt:lpstr>
      <vt:lpstr>5.9应交税</vt:lpstr>
      <vt:lpstr>5.10其他应付</vt:lpstr>
      <vt:lpstr>5.11持有待售负债</vt:lpstr>
      <vt:lpstr>5.12年内到期非流负债</vt:lpstr>
      <vt:lpstr>5.13其他流负债</vt:lpstr>
      <vt:lpstr>6非流负总</vt:lpstr>
      <vt:lpstr>6.1长期借款</vt:lpstr>
      <vt:lpstr>6.2应付债券</vt:lpstr>
      <vt:lpstr>6.3租赁负债</vt:lpstr>
      <vt:lpstr>6.4长期应付</vt:lpstr>
      <vt:lpstr>6.5预计负债</vt:lpstr>
      <vt:lpstr>6.6递延收益</vt:lpstr>
      <vt:lpstr>6.7递延税负</vt:lpstr>
      <vt:lpstr>6.8其他非流负债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ChenJunfa</dc:creator>
  <cp:lastModifiedBy>马蕊</cp:lastModifiedBy>
  <dcterms:created xsi:type="dcterms:W3CDTF">2018-01-05T07:28:00Z</dcterms:created>
  <cp:lastPrinted>2020-06-29T08:12:00Z</cp:lastPrinted>
  <dcterms:modified xsi:type="dcterms:W3CDTF">2026-07-09T08:09:32Z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7B35B5C3E2B941E3A9A262A40E44816D_13</vt:lpwstr>
  </property>
  <property fmtid="{D5CDD505-2E9C-101B-9397-08002B2CF9AE}" pid="3" name="KSOProductBuildVer">
    <vt:lpwstr>2052-12.8.2.15091</vt:lpwstr>
  </property>
  <property fmtid="{D5CDD505-2E9C-101B-9397-08002B2CF9AE}" pid="4" name="CalculationRule">
    <vt:i4>0</vt:i4>
  </property>
</Properties>
</file>