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拍卖\26年\青海电信\十三 蓄电池\"/>
    </mc:Choice>
  </mc:AlternateContent>
  <xr:revisionPtr revIDLastSave="0" documentId="13_ncr:1_{3381B91B-7126-4350-AA5E-9FC5C1F3E517}" xr6:coauthVersionLast="47" xr6:coauthVersionMax="47" xr10:uidLastSave="{00000000-0000-0000-0000-000000000000}"/>
  <bookViews>
    <workbookView xWindow="-103" yWindow="-103" windowWidth="22149" windowHeight="13200" tabRatio="854" firstSheet="45" activeTab="45" xr2:uid="{00000000-000D-0000-FFFF-FFFF00000000}"/>
  </bookViews>
  <sheets>
    <sheet name="说明" sheetId="73" state="hidden" r:id="rId1"/>
    <sheet name="基本信息" sheetId="34" state="hidden" r:id="rId2"/>
    <sheet name="封面" sheetId="1" state="hidden" r:id="rId3"/>
    <sheet name="目录" sheetId="2" state="hidden" r:id="rId4"/>
    <sheet name="汇总 (国企) (2)" sheetId="82" state="hidden" r:id="rId5"/>
    <sheet name="1汇总" sheetId="3" state="hidden" r:id="rId6"/>
    <sheet name="2分类" sheetId="4" state="hidden" r:id="rId7"/>
    <sheet name="3流资总" sheetId="5" state="hidden" r:id="rId8"/>
    <sheet name="3.1货币总" sheetId="7" state="hidden" r:id="rId9"/>
    <sheet name="3.1.1现金" sheetId="6" state="hidden" r:id="rId10"/>
    <sheet name="3.1.2银行存款" sheetId="8" state="hidden" r:id="rId11"/>
    <sheet name="3.1.3其他货币" sheetId="9" state="hidden" r:id="rId12"/>
    <sheet name="3.2交易金融" sheetId="10" state="hidden" r:id="rId13"/>
    <sheet name="3.3衍生金融" sheetId="11" state="hidden" r:id="rId14"/>
    <sheet name="3.4应收票据" sheetId="12" state="hidden" r:id="rId15"/>
    <sheet name="3.5应收账款" sheetId="13" state="hidden" r:id="rId16"/>
    <sheet name="3.6应收融资" sheetId="14" state="hidden" r:id="rId17"/>
    <sheet name="3.7预付款项" sheetId="17" state="hidden" r:id="rId18"/>
    <sheet name="3.8其他应收" sheetId="16" state="hidden" r:id="rId19"/>
    <sheet name="3.9存货" sheetId="18" state="hidden" r:id="rId20"/>
    <sheet name="3.9.1材料采购" sheetId="19" state="hidden" r:id="rId21"/>
    <sheet name="3.9.2原材料" sheetId="21" state="hidden" r:id="rId22"/>
    <sheet name="3.9.3在产品" sheetId="22" state="hidden" r:id="rId23"/>
    <sheet name="3.9.4产成品" sheetId="23" state="hidden" r:id="rId24"/>
    <sheet name="3.9.5委托加工" sheetId="24" state="hidden" r:id="rId25"/>
    <sheet name="3.9.6包装低值" sheetId="25" state="hidden" r:id="rId26"/>
    <sheet name="3.10合同资产" sheetId="15" state="hidden" r:id="rId27"/>
    <sheet name="3.11持有待售" sheetId="20" state="hidden" r:id="rId28"/>
    <sheet name="3.12-1年到期" sheetId="26" state="hidden" r:id="rId29"/>
    <sheet name="3.13其他流动" sheetId="27" state="hidden" r:id="rId30"/>
    <sheet name="4非流资总" sheetId="28" state="hidden" r:id="rId31"/>
    <sheet name="4.1债权投资" sheetId="29" state="hidden" r:id="rId32"/>
    <sheet name="4.2其他债权" sheetId="35" state="hidden" r:id="rId33"/>
    <sheet name="4.3长期应收" sheetId="38" state="hidden" r:id="rId34"/>
    <sheet name="4.4长期股权" sheetId="39" state="hidden" r:id="rId35"/>
    <sheet name="4.5权益工具" sheetId="40" state="hidden" r:id="rId36"/>
    <sheet name="4.6其他金融" sheetId="37" state="hidden" r:id="rId37"/>
    <sheet name="4.7投资性房地产" sheetId="36" state="hidden" r:id="rId38"/>
    <sheet name="4.8固资汇总" sheetId="41" state="hidden" r:id="rId39"/>
    <sheet name="4.8.1.1房屋" sheetId="42" state="hidden" r:id="rId40"/>
    <sheet name="4.8.1.2构筑物" sheetId="44" state="hidden" r:id="rId41"/>
    <sheet name="4.8.1.3管沟" sheetId="59" state="hidden" r:id="rId42"/>
    <sheet name="4.8.2.1机械设备" sheetId="43" state="hidden" r:id="rId43"/>
    <sheet name="4.8.2.2运输设备" sheetId="45" state="hidden" r:id="rId44"/>
    <sheet name="4.8.2.3电子设备" sheetId="46" state="hidden" r:id="rId45"/>
    <sheet name="明细表" sheetId="47" r:id="rId46"/>
    <sheet name="4.9在建工程" sheetId="54" state="hidden" r:id="rId47"/>
    <sheet name="4.9.1建筑工程" sheetId="53" state="hidden" r:id="rId48"/>
    <sheet name="4.9.2设备工程" sheetId="52" state="hidden" r:id="rId49"/>
    <sheet name="4.9.3其他工程" sheetId="60" state="hidden" r:id="rId50"/>
    <sheet name="4.13无形资产" sheetId="51" state="hidden" r:id="rId51"/>
    <sheet name="4.13.1土地使用权" sheetId="50" state="hidden" r:id="rId52"/>
    <sheet name="4.13.2其他无形" sheetId="49" state="hidden" r:id="rId53"/>
    <sheet name="4.14开发支出" sheetId="48" state="hidden" r:id="rId54"/>
    <sheet name="4.15商誉" sheetId="58" state="hidden" r:id="rId55"/>
    <sheet name="4.16长期待摊" sheetId="57" state="hidden" r:id="rId56"/>
    <sheet name="4.17递延资产" sheetId="56" state="hidden" r:id="rId57"/>
    <sheet name="4.18其他非流资" sheetId="55" state="hidden" r:id="rId58"/>
    <sheet name="5流负总" sheetId="30" state="hidden" r:id="rId59"/>
    <sheet name="5.1短借款" sheetId="65" state="hidden" r:id="rId60"/>
    <sheet name="5.2交易金融负债" sheetId="64" state="hidden" r:id="rId61"/>
    <sheet name="5.3衍生金融负债" sheetId="63" state="hidden" r:id="rId62"/>
    <sheet name="5.4应付票据" sheetId="62" state="hidden" r:id="rId63"/>
    <sheet name="5.5应付账款" sheetId="61" state="hidden" r:id="rId64"/>
    <sheet name="5.6预收款" sheetId="31" state="hidden" r:id="rId65"/>
    <sheet name="5.7合同债" sheetId="74" state="hidden" r:id="rId66"/>
    <sheet name="5.8应付薪酬" sheetId="75" state="hidden" r:id="rId67"/>
    <sheet name="5.9应交税" sheetId="76" state="hidden" r:id="rId68"/>
    <sheet name="5.10其他应付" sheetId="77" state="hidden" r:id="rId69"/>
    <sheet name="5.11持有待售负债" sheetId="78" state="hidden" r:id="rId70"/>
    <sheet name="5.12年内到期非流负债" sheetId="79" state="hidden" r:id="rId71"/>
    <sheet name="5.13其他流负债" sheetId="80" state="hidden" r:id="rId72"/>
    <sheet name="6非流负总" sheetId="32" state="hidden" r:id="rId73"/>
    <sheet name="6.1长期借款" sheetId="33" state="hidden" r:id="rId74"/>
    <sheet name="6.2应付债券" sheetId="66" state="hidden" r:id="rId75"/>
    <sheet name="6.3租赁负债" sheetId="67" state="hidden" r:id="rId76"/>
    <sheet name="6.4长期应付" sheetId="68" state="hidden" r:id="rId77"/>
    <sheet name="6.5预计负债" sheetId="69" state="hidden" r:id="rId78"/>
    <sheet name="6.6递延收益" sheetId="70" state="hidden" r:id="rId79"/>
    <sheet name="6.7递延税负" sheetId="71" state="hidden" r:id="rId80"/>
    <sheet name="6.8其他非流负债" sheetId="72" state="hidden" r:id="rId81"/>
  </sheets>
  <externalReferences>
    <externalReference r:id="rId82"/>
    <externalReference r:id="rId83"/>
  </externalReferences>
  <definedNames>
    <definedName name="_xlnm._FilterDatabase" localSheetId="45" hidden="1">明细表!$A$2:$AB$73</definedName>
    <definedName name="_xlnm.Print_Area" localSheetId="6">'2分类'!$A$1:$F$71</definedName>
    <definedName name="_xlnm.Print_Area" localSheetId="9">'3.1.1现金'!$A$1:$H$14</definedName>
    <definedName name="_xlnm.Print_Area" localSheetId="10">'3.1.2银行存款'!$A$1:$I$22</definedName>
    <definedName name="_xlnm.Print_Area" localSheetId="11">'3.1.3其他货币'!$A$1:$I$22</definedName>
    <definedName name="_xlnm.Print_Area" localSheetId="26">'3.10合同资产'!$A$1:$J$23</definedName>
    <definedName name="_xlnm.Print_Area" localSheetId="27">'3.11持有待售'!$A$1:$G$23</definedName>
    <definedName name="_xlnm.Print_Area" localSheetId="28">'3.12-1年到期'!$A$1:$J$23</definedName>
    <definedName name="_xlnm.Print_Area" localSheetId="29">'3.13其他流动'!$A$1:$H$23</definedName>
    <definedName name="_xlnm.Print_Area" localSheetId="8">'3.1货币总'!$A$1:$F$15</definedName>
    <definedName name="_xlnm.Print_Area" localSheetId="12">'3.2交易金融'!$A$1:$J$22</definedName>
    <definedName name="_xlnm.Print_Area" localSheetId="13">'3.3衍生金融'!$A$1:$J$22</definedName>
    <definedName name="_xlnm.Print_Area" localSheetId="14">'3.4应收票据'!$A$1:$L$23</definedName>
    <definedName name="_xlnm.Print_Area" localSheetId="15">'3.5应收账款'!$A$1:$J$23</definedName>
    <definedName name="_xlnm.Print_Area" localSheetId="16">'3.6应收融资'!$A$1:$J$21</definedName>
    <definedName name="_xlnm.Print_Area" localSheetId="17">'3.7预付款项'!$A$1:$J$23</definedName>
    <definedName name="_xlnm.Print_Area" localSheetId="18">'3.8其他应收'!$A$1:$J$23</definedName>
    <definedName name="_xlnm.Print_Area" localSheetId="20">'3.9.1材料采购'!$A$1:$M$23</definedName>
    <definedName name="_xlnm.Print_Area" localSheetId="21">'3.9.2原材料'!$A$1:$L$23</definedName>
    <definedName name="_xlnm.Print_Area" localSheetId="22">'3.9.3在产品'!$A$1:$L$23</definedName>
    <definedName name="_xlnm.Print_Area" localSheetId="23">'3.9.4产成品'!$A$1:$L$23</definedName>
    <definedName name="_xlnm.Print_Area" localSheetId="24">'3.9.5委托加工'!$A$1:$L$23</definedName>
    <definedName name="_xlnm.Print_Area" localSheetId="25">'3.9.6包装低值'!$A$1:$L$23</definedName>
    <definedName name="_xlnm.Print_Area" localSheetId="19">'3.9存货'!$A$1:$F$18</definedName>
    <definedName name="_xlnm.Print_Area" localSheetId="7">'3流资总'!$A$1:$F$25</definedName>
    <definedName name="_xlnm.Print_Area" localSheetId="51">'4.13.1土地使用权'!$A$1:$O$24</definedName>
    <definedName name="_xlnm.Print_Area" localSheetId="52">'4.13.2其他无形'!$A$1:$K$24</definedName>
    <definedName name="_xlnm.Print_Area" localSheetId="50">'4.13无形资产'!$A$1:$F$15</definedName>
    <definedName name="_xlnm.Print_Area" localSheetId="53">'4.14开发支出'!$A$1:$H$22</definedName>
    <definedName name="_xlnm.Print_Area" localSheetId="54">'4.15商誉'!$A$1:$H$22</definedName>
    <definedName name="_xlnm.Print_Area" localSheetId="55">'4.16长期待摊'!$A$1:$J$22</definedName>
    <definedName name="_xlnm.Print_Area" localSheetId="56">'4.17递延资产'!$A$1:$H$22</definedName>
    <definedName name="_xlnm.Print_Area" localSheetId="57">'4.18其他非流资'!$A$1:$H$22</definedName>
    <definedName name="_xlnm.Print_Area" localSheetId="31">'4.1债权投资'!$A$1:$L$23</definedName>
    <definedName name="_xlnm.Print_Area" localSheetId="32">'4.2其他债权'!$A$1:$L$23</definedName>
    <definedName name="_xlnm.Print_Area" localSheetId="33">'4.3长期应收'!$A$1:$J$23</definedName>
    <definedName name="_xlnm.Print_Area" localSheetId="34">'4.4长期股权'!$A$1:$J$23</definedName>
    <definedName name="_xlnm.Print_Area" localSheetId="35">'4.5权益工具'!$A$1:$K$23</definedName>
    <definedName name="_xlnm.Print_Area" localSheetId="36">'4.6其他金融'!$A$1:$J$23</definedName>
    <definedName name="_xlnm.Print_Area" localSheetId="37">'4.7投资性房地产'!$A$1:$O$24</definedName>
    <definedName name="_xlnm.Print_Area" localSheetId="39">'4.8.1.1房屋'!$A$1:$O$24</definedName>
    <definedName name="_xlnm.Print_Area" localSheetId="40">'4.8.1.2构筑物'!$A$1:$O$24</definedName>
    <definedName name="_xlnm.Print_Area" localSheetId="41">'4.8.1.3管沟'!$A$1:$O$24</definedName>
    <definedName name="_xlnm.Print_Area" localSheetId="42">'4.8.2.1机械设备'!$A$1:$Q$34</definedName>
    <definedName name="_xlnm.Print_Area" localSheetId="43">'4.8.2.2运输设备'!$A$1:$R$34</definedName>
    <definedName name="_xlnm.Print_Area" localSheetId="44">'4.8.2.3电子设备'!$A$1:$Q$34</definedName>
    <definedName name="_xlnm.Print_Area" localSheetId="38">'4.8固资汇总'!$A$1:$J$22</definedName>
    <definedName name="_xlnm.Print_Area" localSheetId="47">'4.9.1建筑工程'!$A$1:$L$24</definedName>
    <definedName name="_xlnm.Print_Area" localSheetId="48">'4.9.2设备工程'!$A$1:$M$24</definedName>
    <definedName name="_xlnm.Print_Area" localSheetId="49">'4.9.3其他工程'!$A$1:$L$23</definedName>
    <definedName name="_xlnm.Print_Area" localSheetId="46">'4.9在建工程'!$A$1:$F$15</definedName>
    <definedName name="_xlnm.Print_Area" localSheetId="30">'4非流资总'!$A$1:$F$29</definedName>
    <definedName name="_xlnm.Print_Area" localSheetId="68">'5.10其他应付'!$A$1:$J$22</definedName>
    <definedName name="_xlnm.Print_Area" localSheetId="69">'5.11持有待售负债'!$A$1:$J$22</definedName>
    <definedName name="_xlnm.Print_Area" localSheetId="70">'5.12年内到期非流负债'!$A$1:$J$22</definedName>
    <definedName name="_xlnm.Print_Area" localSheetId="71">'5.13其他流负债'!$A$1:$J$22</definedName>
    <definedName name="_xlnm.Print_Area" localSheetId="59">'5.1短借款'!$A$1:$K$22</definedName>
    <definedName name="_xlnm.Print_Area" localSheetId="60">'5.2交易金融负债'!$A$1:$J$22</definedName>
    <definedName name="_xlnm.Print_Area" localSheetId="61">'5.3衍生金融负债'!$A$1:$J$22</definedName>
    <definedName name="_xlnm.Print_Area" localSheetId="62">'5.4应付票据'!$A$1:$K$22</definedName>
    <definedName name="_xlnm.Print_Area" localSheetId="63">'5.5应付账款'!$A$1:$J$22</definedName>
    <definedName name="_xlnm.Print_Area" localSheetId="64">'5.6预收款'!$A$1:$J$22</definedName>
    <definedName name="_xlnm.Print_Area" localSheetId="65">'5.7合同债'!$A$1:$J$22</definedName>
    <definedName name="_xlnm.Print_Area" localSheetId="66">'5.8应付薪酬'!$A$1:$J$22</definedName>
    <definedName name="_xlnm.Print_Area" localSheetId="67">'5.9应交税'!$A$1:$J$22</definedName>
    <definedName name="_xlnm.Print_Area" localSheetId="58">'5流负总'!$A$1:$F$25</definedName>
    <definedName name="_xlnm.Print_Area" localSheetId="73">'6.1长期借款'!$A$1:$L$22</definedName>
    <definedName name="_xlnm.Print_Area" localSheetId="74">'6.2应付债券'!$A$1:$L$22</definedName>
    <definedName name="_xlnm.Print_Area" localSheetId="75">'6.3租赁负债'!$A$1:$J$22</definedName>
    <definedName name="_xlnm.Print_Area" localSheetId="76">'6.4长期应付'!$A$1:$J$22</definedName>
    <definedName name="_xlnm.Print_Area" localSheetId="77">'6.5预计负债'!$A$1:$J$22</definedName>
    <definedName name="_xlnm.Print_Area" localSheetId="78">'6.6递延收益'!$A$1:$J$22</definedName>
    <definedName name="_xlnm.Print_Area" localSheetId="79">'6.7递延税负'!$A$1:$J$22</definedName>
    <definedName name="_xlnm.Print_Area" localSheetId="80">'6.8其他非流负债'!$A$1:$J$22</definedName>
    <definedName name="_xlnm.Print_Area" localSheetId="72">'6非流负总'!$A$1:$F$20</definedName>
    <definedName name="_xlnm.Print_Area" localSheetId="2">封面!$B$2:$L$24</definedName>
    <definedName name="_xlnm.Print_Area" localSheetId="4">'汇总 (国企) (2)'!$A$1:$C$11</definedName>
    <definedName name="_xlnm.Print_Area" localSheetId="1">基本信息!$B$1:$G$98</definedName>
    <definedName name="_xlnm.Print_Area" localSheetId="45">明细表!$A$1:$N$73</definedName>
    <definedName name="_xlnm.Print_Area" localSheetId="3">目录!$B$1:$F$83</definedName>
    <definedName name="_xlnm.Print_Titles" localSheetId="9">'3.1.1现金'!$1:$6</definedName>
    <definedName name="_xlnm.Print_Titles" localSheetId="10">'3.1.2银行存款'!$1:$6</definedName>
    <definedName name="_xlnm.Print_Titles" localSheetId="11">'3.1.3其他货币'!$1:$6</definedName>
    <definedName name="_xlnm.Print_Titles" localSheetId="26">'3.10合同资产'!$1:$6</definedName>
    <definedName name="_xlnm.Print_Titles" localSheetId="27">'3.11持有待售'!$1:$6</definedName>
    <definedName name="_xlnm.Print_Titles" localSheetId="28">'3.12-1年到期'!$1:$6</definedName>
    <definedName name="_xlnm.Print_Titles" localSheetId="12">'3.2交易金融'!$1:$6</definedName>
    <definedName name="_xlnm.Print_Titles" localSheetId="13">'3.3衍生金融'!$1:$6</definedName>
    <definedName name="_xlnm.Print_Titles" localSheetId="14">'3.4应收票据'!$1:$6</definedName>
    <definedName name="_xlnm.Print_Titles" localSheetId="15">'3.5应收账款'!$1:$6</definedName>
    <definedName name="_xlnm.Print_Titles" localSheetId="16">'3.6应收融资'!$1:$6</definedName>
    <definedName name="_xlnm.Print_Titles" localSheetId="17">'3.7预付款项'!$1:$6</definedName>
    <definedName name="_xlnm.Print_Titles" localSheetId="18">'3.8其他应收'!$1:$6</definedName>
    <definedName name="_xlnm.Print_Titles" localSheetId="20">'3.9.1材料采购'!$1:$6</definedName>
    <definedName name="_xlnm.Print_Titles" localSheetId="21">'3.9.2原材料'!$1:$6</definedName>
    <definedName name="_xlnm.Print_Titles" localSheetId="22">'3.9.3在产品'!$1:$6</definedName>
    <definedName name="_xlnm.Print_Titles" localSheetId="23">'3.9.4产成品'!$1:$6</definedName>
    <definedName name="_xlnm.Print_Titles" localSheetId="24">'3.9.5委托加工'!$1:$6</definedName>
    <definedName name="_xlnm.Print_Titles" localSheetId="25">'3.9.6包装低值'!$1:$6</definedName>
    <definedName name="_xlnm.Print_Titles" localSheetId="51">'4.13.1土地使用权'!$1:$7</definedName>
    <definedName name="_xlnm.Print_Titles" localSheetId="52">'4.13.2其他无形'!$1:$7</definedName>
    <definedName name="_xlnm.Print_Titles" localSheetId="53">'4.14开发支出'!$1:$7</definedName>
    <definedName name="_xlnm.Print_Titles" localSheetId="54">'4.15商誉'!$1:$7</definedName>
    <definedName name="_xlnm.Print_Titles" localSheetId="55">'4.16长期待摊'!$1:$7</definedName>
    <definedName name="_xlnm.Print_Titles" localSheetId="56">'4.17递延资产'!$1:$7</definedName>
    <definedName name="_xlnm.Print_Titles" localSheetId="57">'4.18其他非流资'!$1:$7</definedName>
    <definedName name="_xlnm.Print_Titles" localSheetId="31">'4.1债权投资'!$1:$6</definedName>
    <definedName name="_xlnm.Print_Titles" localSheetId="32">'4.2其他债权'!$1:$6</definedName>
    <definedName name="_xlnm.Print_Titles" localSheetId="33">'4.3长期应收'!$1:$6</definedName>
    <definedName name="_xlnm.Print_Titles" localSheetId="34">'4.4长期股权'!$1:$6</definedName>
    <definedName name="_xlnm.Print_Titles" localSheetId="35">'4.5权益工具'!$1:$6</definedName>
    <definedName name="_xlnm.Print_Titles" localSheetId="36">'4.6其他金融'!$1:$6</definedName>
    <definedName name="_xlnm.Print_Titles" localSheetId="37">'4.7投资性房地产'!$1:$7</definedName>
    <definedName name="_xlnm.Print_Titles" localSheetId="39">'4.8.1.1房屋'!$1:$7</definedName>
    <definedName name="_xlnm.Print_Titles" localSheetId="40">'4.8.1.2构筑物'!$1:$7</definedName>
    <definedName name="_xlnm.Print_Titles" localSheetId="41">'4.8.1.3管沟'!$1:$7</definedName>
    <definedName name="_xlnm.Print_Titles" localSheetId="42">'4.8.2.1机械设备'!$1:$7</definedName>
    <definedName name="_xlnm.Print_Titles" localSheetId="43">'4.8.2.2运输设备'!$1:$7</definedName>
    <definedName name="_xlnm.Print_Titles" localSheetId="44">'4.8.2.3电子设备'!$1:$7</definedName>
    <definedName name="_xlnm.Print_Titles" localSheetId="47">'4.9.1建筑工程'!$1:$7</definedName>
    <definedName name="_xlnm.Print_Titles" localSheetId="48">'4.9.2设备工程'!$1:$7</definedName>
    <definedName name="_xlnm.Print_Titles" localSheetId="49">'4.9.3其他工程'!$1:$6</definedName>
    <definedName name="_xlnm.Print_Titles" localSheetId="68">'5.10其他应付'!$1:$6</definedName>
    <definedName name="_xlnm.Print_Titles" localSheetId="69">'5.11持有待售负债'!$1:$6</definedName>
    <definedName name="_xlnm.Print_Titles" localSheetId="70">'5.12年内到期非流负债'!$1:$6</definedName>
    <definedName name="_xlnm.Print_Titles" localSheetId="71">'5.13其他流负债'!$1:$6</definedName>
    <definedName name="_xlnm.Print_Titles" localSheetId="59">'5.1短借款'!$1:$6</definedName>
    <definedName name="_xlnm.Print_Titles" localSheetId="60">'5.2交易金融负债'!$1:$6</definedName>
    <definedName name="_xlnm.Print_Titles" localSheetId="61">'5.3衍生金融负债'!$1:$6</definedName>
    <definedName name="_xlnm.Print_Titles" localSheetId="62">'5.4应付票据'!$1:$6</definedName>
    <definedName name="_xlnm.Print_Titles" localSheetId="63">'5.5应付账款'!$1:$6</definedName>
    <definedName name="_xlnm.Print_Titles" localSheetId="64">'5.6预收款'!$1:$6</definedName>
    <definedName name="_xlnm.Print_Titles" localSheetId="65">'5.7合同债'!$1:$6</definedName>
    <definedName name="_xlnm.Print_Titles" localSheetId="66">'5.8应付薪酬'!$1:$6</definedName>
    <definedName name="_xlnm.Print_Titles" localSheetId="67">'5.9应交税'!$1:$6</definedName>
    <definedName name="_xlnm.Print_Titles" localSheetId="73">'6.1长期借款'!$1:$6</definedName>
    <definedName name="_xlnm.Print_Titles" localSheetId="74">'6.2应付债券'!$1:$6</definedName>
    <definedName name="_xlnm.Print_Titles" localSheetId="76">'6.4长期应付'!$1:$6</definedName>
    <definedName name="_xlnm.Print_Titles" localSheetId="77">'6.5预计负债'!$1:$6</definedName>
    <definedName name="_xlnm.Print_Titles" localSheetId="78">'6.6递延收益'!$1:$6</definedName>
    <definedName name="_xlnm.Print_Titles" localSheetId="79">'6.7递延税负'!$1:$6</definedName>
    <definedName name="_xlnm.Print_Titles" localSheetId="80">'6.8其他非流负债'!$1:$6</definedName>
    <definedName name="_xlnm.Print_Titles" localSheetId="45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7" l="1"/>
  <c r="I20" i="47"/>
  <c r="I24" i="47"/>
  <c r="I3" i="47"/>
  <c r="I4" i="47"/>
  <c r="I17" i="47"/>
  <c r="I18" i="47"/>
  <c r="I38" i="47"/>
  <c r="I39" i="47"/>
  <c r="I63" i="47"/>
  <c r="I64" i="47"/>
  <c r="I65" i="47"/>
  <c r="I66" i="47"/>
  <c r="I67" i="47"/>
  <c r="I68" i="47"/>
  <c r="I69" i="47"/>
  <c r="I70" i="47"/>
  <c r="I71" i="47"/>
  <c r="I72" i="47"/>
  <c r="I58" i="47"/>
  <c r="I59" i="47"/>
  <c r="I60" i="47"/>
  <c r="I61" i="47"/>
  <c r="I62" i="47"/>
  <c r="I52" i="47"/>
  <c r="I53" i="47"/>
  <c r="I54" i="47"/>
  <c r="I55" i="47"/>
  <c r="I56" i="47"/>
  <c r="I57" i="47"/>
  <c r="I45" i="47"/>
  <c r="I46" i="47"/>
  <c r="I47" i="47"/>
  <c r="I48" i="47"/>
  <c r="I49" i="47"/>
  <c r="I50" i="47"/>
  <c r="I51" i="47"/>
  <c r="I44" i="47"/>
  <c r="I43" i="47"/>
  <c r="I41" i="47"/>
  <c r="I42" i="47"/>
  <c r="I40" i="47"/>
  <c r="I37" i="47"/>
  <c r="I36" i="47"/>
  <c r="I35" i="47"/>
  <c r="I34" i="47"/>
  <c r="I28" i="47"/>
  <c r="I29" i="47"/>
  <c r="I30" i="47"/>
  <c r="I31" i="47"/>
  <c r="I32" i="47"/>
  <c r="I33" i="47"/>
  <c r="I22" i="47"/>
  <c r="I23" i="47"/>
  <c r="I26" i="47"/>
  <c r="I27" i="47"/>
  <c r="I21" i="47"/>
  <c r="I19" i="47"/>
  <c r="I16" i="47"/>
  <c r="I15" i="47"/>
  <c r="I14" i="47"/>
  <c r="I13" i="47"/>
  <c r="I9" i="47"/>
  <c r="I10" i="47"/>
  <c r="I11" i="47"/>
  <c r="I12" i="47"/>
  <c r="I8" i="47"/>
  <c r="I7" i="47"/>
  <c r="I6" i="47"/>
  <c r="I5" i="47"/>
  <c r="A22" i="72"/>
  <c r="J21" i="72"/>
  <c r="A21" i="72"/>
  <c r="M19" i="72"/>
  <c r="I19" i="72"/>
  <c r="H19" i="72"/>
  <c r="G19" i="72"/>
  <c r="F19" i="72"/>
  <c r="A16" i="72"/>
  <c r="A15" i="72"/>
  <c r="A14" i="72"/>
  <c r="A13" i="72"/>
  <c r="A12" i="72"/>
  <c r="A11" i="72"/>
  <c r="A10" i="72"/>
  <c r="A9" i="72"/>
  <c r="A8" i="72"/>
  <c r="I7" i="72"/>
  <c r="H7" i="72"/>
  <c r="A4" i="72"/>
  <c r="J3" i="72"/>
  <c r="A2" i="72"/>
  <c r="A1" i="72"/>
  <c r="A22" i="71"/>
  <c r="J21" i="71"/>
  <c r="A21" i="71"/>
  <c r="M19" i="71"/>
  <c r="I19" i="71"/>
  <c r="H19" i="71"/>
  <c r="G19" i="71"/>
  <c r="F19" i="71"/>
  <c r="A16" i="71"/>
  <c r="A15" i="71"/>
  <c r="A14" i="71"/>
  <c r="A13" i="71"/>
  <c r="A12" i="71"/>
  <c r="A11" i="71"/>
  <c r="A10" i="71"/>
  <c r="A9" i="71"/>
  <c r="A8" i="71"/>
  <c r="I7" i="71"/>
  <c r="H7" i="71"/>
  <c r="A4" i="71"/>
  <c r="J3" i="71"/>
  <c r="A2" i="71"/>
  <c r="A1" i="71"/>
  <c r="A22" i="70"/>
  <c r="J21" i="70"/>
  <c r="A21" i="70"/>
  <c r="M19" i="70"/>
  <c r="I19" i="70"/>
  <c r="H19" i="70"/>
  <c r="G19" i="70"/>
  <c r="F19" i="70"/>
  <c r="A16" i="70"/>
  <c r="A15" i="70"/>
  <c r="A14" i="70"/>
  <c r="A13" i="70"/>
  <c r="A12" i="70"/>
  <c r="A11" i="70"/>
  <c r="A10" i="70"/>
  <c r="A9" i="70"/>
  <c r="A8" i="70"/>
  <c r="I7" i="70"/>
  <c r="H7" i="70"/>
  <c r="A4" i="70"/>
  <c r="J3" i="70"/>
  <c r="A2" i="70"/>
  <c r="A1" i="70"/>
  <c r="A22" i="69"/>
  <c r="J21" i="69"/>
  <c r="A21" i="69"/>
  <c r="M19" i="69"/>
  <c r="I19" i="69"/>
  <c r="H19" i="69"/>
  <c r="G19" i="69"/>
  <c r="F19" i="69"/>
  <c r="A16" i="69"/>
  <c r="A15" i="69"/>
  <c r="A14" i="69"/>
  <c r="A13" i="69"/>
  <c r="A12" i="69"/>
  <c r="A11" i="69"/>
  <c r="A10" i="69"/>
  <c r="A9" i="69"/>
  <c r="A8" i="69"/>
  <c r="I7" i="69"/>
  <c r="H7" i="69"/>
  <c r="A4" i="69"/>
  <c r="J3" i="69"/>
  <c r="A2" i="69"/>
  <c r="A1" i="69"/>
  <c r="A22" i="68"/>
  <c r="J21" i="68"/>
  <c r="A21" i="68"/>
  <c r="M19" i="68"/>
  <c r="I19" i="68"/>
  <c r="H19" i="68"/>
  <c r="G19" i="68"/>
  <c r="F19" i="68"/>
  <c r="A16" i="68"/>
  <c r="A15" i="68"/>
  <c r="A14" i="68"/>
  <c r="A13" i="68"/>
  <c r="A12" i="68"/>
  <c r="A11" i="68"/>
  <c r="A10" i="68"/>
  <c r="A9" i="68"/>
  <c r="A8" i="68"/>
  <c r="I7" i="68"/>
  <c r="H7" i="68"/>
  <c r="A4" i="68"/>
  <c r="J3" i="68"/>
  <c r="A2" i="68"/>
  <c r="A1" i="68"/>
  <c r="A22" i="67"/>
  <c r="J21" i="67"/>
  <c r="A21" i="67"/>
  <c r="M19" i="67"/>
  <c r="I19" i="67"/>
  <c r="H19" i="67"/>
  <c r="G19" i="67"/>
  <c r="F19" i="67"/>
  <c r="A16" i="67"/>
  <c r="A15" i="67"/>
  <c r="A14" i="67"/>
  <c r="A13" i="67"/>
  <c r="A12" i="67"/>
  <c r="A11" i="67"/>
  <c r="A10" i="67"/>
  <c r="A9" i="67"/>
  <c r="A8" i="67"/>
  <c r="I7" i="67"/>
  <c r="H7" i="67"/>
  <c r="A4" i="67"/>
  <c r="J3" i="67"/>
  <c r="A2" i="67"/>
  <c r="A1" i="67"/>
  <c r="A22" i="66"/>
  <c r="L21" i="66"/>
  <c r="A21" i="66"/>
  <c r="O19" i="66"/>
  <c r="K19" i="66"/>
  <c r="J19" i="66"/>
  <c r="I19" i="66"/>
  <c r="H19" i="66"/>
  <c r="A16" i="66"/>
  <c r="A15" i="66"/>
  <c r="A14" i="66"/>
  <c r="A13" i="66"/>
  <c r="A12" i="66"/>
  <c r="A11" i="66"/>
  <c r="A10" i="66"/>
  <c r="A9" i="66"/>
  <c r="A8" i="66"/>
  <c r="K7" i="66"/>
  <c r="J7" i="66"/>
  <c r="A4" i="66"/>
  <c r="L3" i="66"/>
  <c r="A2" i="66"/>
  <c r="A1" i="66"/>
  <c r="A22" i="33"/>
  <c r="L21" i="33"/>
  <c r="A21" i="33"/>
  <c r="O19" i="33"/>
  <c r="K19" i="33"/>
  <c r="J19" i="33"/>
  <c r="I19" i="33"/>
  <c r="H19" i="33"/>
  <c r="A16" i="33"/>
  <c r="A15" i="33"/>
  <c r="A14" i="33"/>
  <c r="A13" i="33"/>
  <c r="A12" i="33"/>
  <c r="A11" i="33"/>
  <c r="A10" i="33"/>
  <c r="A9" i="33"/>
  <c r="A8" i="33"/>
  <c r="K7" i="33"/>
  <c r="J7" i="33"/>
  <c r="A4" i="33"/>
  <c r="L3" i="33"/>
  <c r="A2" i="33"/>
  <c r="A1" i="33"/>
  <c r="A20" i="32"/>
  <c r="F19" i="32"/>
  <c r="A19" i="32"/>
  <c r="I17" i="32"/>
  <c r="F17" i="32"/>
  <c r="E17" i="32"/>
  <c r="D17" i="32"/>
  <c r="C17" i="32"/>
  <c r="I15" i="32"/>
  <c r="F15" i="32"/>
  <c r="E15" i="32"/>
  <c r="D15" i="32"/>
  <c r="C15" i="32"/>
  <c r="A15" i="32"/>
  <c r="I14" i="32"/>
  <c r="F14" i="32"/>
  <c r="E14" i="32"/>
  <c r="D14" i="32"/>
  <c r="C14" i="32"/>
  <c r="A14" i="32"/>
  <c r="I13" i="32"/>
  <c r="F13" i="32"/>
  <c r="E13" i="32"/>
  <c r="D13" i="32"/>
  <c r="C13" i="32"/>
  <c r="A13" i="32"/>
  <c r="I12" i="32"/>
  <c r="F12" i="32"/>
  <c r="E12" i="32"/>
  <c r="D12" i="32"/>
  <c r="C12" i="32"/>
  <c r="A12" i="32"/>
  <c r="I11" i="32"/>
  <c r="F11" i="32"/>
  <c r="E11" i="32"/>
  <c r="D11" i="32"/>
  <c r="C11" i="32"/>
  <c r="A11" i="32"/>
  <c r="I10" i="32"/>
  <c r="F10" i="32"/>
  <c r="E10" i="32"/>
  <c r="D10" i="32"/>
  <c r="C10" i="32"/>
  <c r="A10" i="32"/>
  <c r="I9" i="32"/>
  <c r="F9" i="32"/>
  <c r="E9" i="32"/>
  <c r="D9" i="32"/>
  <c r="C9" i="32"/>
  <c r="A9" i="32"/>
  <c r="I8" i="32"/>
  <c r="F8" i="32"/>
  <c r="E8" i="32"/>
  <c r="D8" i="32"/>
  <c r="C8" i="32"/>
  <c r="A8" i="32"/>
  <c r="A4" i="32"/>
  <c r="F3" i="32"/>
  <c r="A2" i="32"/>
  <c r="A1" i="32"/>
  <c r="A22" i="80"/>
  <c r="J21" i="80"/>
  <c r="A21" i="80"/>
  <c r="M19" i="80"/>
  <c r="I19" i="80"/>
  <c r="H19" i="80"/>
  <c r="G19" i="80"/>
  <c r="F19" i="80"/>
  <c r="A16" i="80"/>
  <c r="A15" i="80"/>
  <c r="A14" i="80"/>
  <c r="A13" i="80"/>
  <c r="A12" i="80"/>
  <c r="A11" i="80"/>
  <c r="A10" i="80"/>
  <c r="A9" i="80"/>
  <c r="A8" i="80"/>
  <c r="I7" i="80"/>
  <c r="H7" i="80"/>
  <c r="A4" i="80"/>
  <c r="J3" i="80"/>
  <c r="A2" i="80"/>
  <c r="A1" i="80"/>
  <c r="A22" i="79"/>
  <c r="J21" i="79"/>
  <c r="A21" i="79"/>
  <c r="M19" i="79"/>
  <c r="I19" i="79"/>
  <c r="H19" i="79"/>
  <c r="G19" i="79"/>
  <c r="F19" i="79"/>
  <c r="A16" i="79"/>
  <c r="A15" i="79"/>
  <c r="A14" i="79"/>
  <c r="A13" i="79"/>
  <c r="A12" i="79"/>
  <c r="A11" i="79"/>
  <c r="A10" i="79"/>
  <c r="A9" i="79"/>
  <c r="A8" i="79"/>
  <c r="I7" i="79"/>
  <c r="H7" i="79"/>
  <c r="A4" i="79"/>
  <c r="J3" i="79"/>
  <c r="A2" i="79"/>
  <c r="A1" i="79"/>
  <c r="A22" i="78"/>
  <c r="J21" i="78"/>
  <c r="A21" i="78"/>
  <c r="M19" i="78"/>
  <c r="I19" i="78"/>
  <c r="H19" i="78"/>
  <c r="G19" i="78"/>
  <c r="F19" i="78"/>
  <c r="A16" i="78"/>
  <c r="A15" i="78"/>
  <c r="A14" i="78"/>
  <c r="A13" i="78"/>
  <c r="A12" i="78"/>
  <c r="A11" i="78"/>
  <c r="A10" i="78"/>
  <c r="A9" i="78"/>
  <c r="A8" i="78"/>
  <c r="I7" i="78"/>
  <c r="H7" i="78"/>
  <c r="A4" i="78"/>
  <c r="J3" i="78"/>
  <c r="A2" i="78"/>
  <c r="A1" i="78"/>
  <c r="A22" i="77"/>
  <c r="J21" i="77"/>
  <c r="A21" i="77"/>
  <c r="M19" i="77"/>
  <c r="I19" i="77"/>
  <c r="H19" i="77"/>
  <c r="G19" i="77"/>
  <c r="F19" i="77"/>
  <c r="A16" i="77"/>
  <c r="A15" i="77"/>
  <c r="A14" i="77"/>
  <c r="A13" i="77"/>
  <c r="A12" i="77"/>
  <c r="A11" i="77"/>
  <c r="A10" i="77"/>
  <c r="A9" i="77"/>
  <c r="A8" i="77"/>
  <c r="I7" i="77"/>
  <c r="H7" i="77"/>
  <c r="A4" i="77"/>
  <c r="J3" i="77"/>
  <c r="A2" i="77"/>
  <c r="A1" i="77"/>
  <c r="A22" i="76"/>
  <c r="J21" i="76"/>
  <c r="A21" i="76"/>
  <c r="M19" i="76"/>
  <c r="I19" i="76"/>
  <c r="H19" i="76"/>
  <c r="G19" i="76"/>
  <c r="F19" i="76"/>
  <c r="A16" i="76"/>
  <c r="A15" i="76"/>
  <c r="A14" i="76"/>
  <c r="A13" i="76"/>
  <c r="A12" i="76"/>
  <c r="A11" i="76"/>
  <c r="A10" i="76"/>
  <c r="A9" i="76"/>
  <c r="A8" i="76"/>
  <c r="I7" i="76"/>
  <c r="H7" i="76"/>
  <c r="A4" i="76"/>
  <c r="J3" i="76"/>
  <c r="A2" i="76"/>
  <c r="A1" i="76"/>
  <c r="A22" i="75"/>
  <c r="J21" i="75"/>
  <c r="A21" i="75"/>
  <c r="M19" i="75"/>
  <c r="I19" i="75"/>
  <c r="H19" i="75"/>
  <c r="G19" i="75"/>
  <c r="F19" i="75"/>
  <c r="A16" i="75"/>
  <c r="A15" i="75"/>
  <c r="A14" i="75"/>
  <c r="A13" i="75"/>
  <c r="A12" i="75"/>
  <c r="A11" i="75"/>
  <c r="A10" i="75"/>
  <c r="A9" i="75"/>
  <c r="A8" i="75"/>
  <c r="I7" i="75"/>
  <c r="H7" i="75"/>
  <c r="A4" i="75"/>
  <c r="J3" i="75"/>
  <c r="A2" i="75"/>
  <c r="A1" i="75"/>
  <c r="A22" i="74"/>
  <c r="J21" i="74"/>
  <c r="A21" i="74"/>
  <c r="M19" i="74"/>
  <c r="I19" i="74"/>
  <c r="H19" i="74"/>
  <c r="G19" i="74"/>
  <c r="F19" i="74"/>
  <c r="A16" i="74"/>
  <c r="A15" i="74"/>
  <c r="A14" i="74"/>
  <c r="A13" i="74"/>
  <c r="A12" i="74"/>
  <c r="A11" i="74"/>
  <c r="A10" i="74"/>
  <c r="A9" i="74"/>
  <c r="A8" i="74"/>
  <c r="I7" i="74"/>
  <c r="H7" i="74"/>
  <c r="A4" i="74"/>
  <c r="J3" i="74"/>
  <c r="A2" i="74"/>
  <c r="A1" i="74"/>
  <c r="A22" i="31"/>
  <c r="J21" i="31"/>
  <c r="A21" i="31"/>
  <c r="M19" i="31"/>
  <c r="I19" i="31"/>
  <c r="H19" i="31"/>
  <c r="G19" i="31"/>
  <c r="F19" i="31"/>
  <c r="A16" i="31"/>
  <c r="A15" i="31"/>
  <c r="A14" i="31"/>
  <c r="A13" i="31"/>
  <c r="A12" i="31"/>
  <c r="A11" i="31"/>
  <c r="A10" i="31"/>
  <c r="A9" i="31"/>
  <c r="A8" i="31"/>
  <c r="I7" i="31"/>
  <c r="H7" i="31"/>
  <c r="A4" i="31"/>
  <c r="J3" i="31"/>
  <c r="A2" i="31"/>
  <c r="A1" i="31"/>
  <c r="A22" i="61"/>
  <c r="J21" i="61"/>
  <c r="A21" i="61"/>
  <c r="M19" i="61"/>
  <c r="I19" i="61"/>
  <c r="H19" i="61"/>
  <c r="G19" i="61"/>
  <c r="F19" i="61"/>
  <c r="A16" i="61"/>
  <c r="A15" i="61"/>
  <c r="A14" i="61"/>
  <c r="A13" i="61"/>
  <c r="A12" i="61"/>
  <c r="A11" i="61"/>
  <c r="A10" i="61"/>
  <c r="A9" i="61"/>
  <c r="A8" i="61"/>
  <c r="I7" i="61"/>
  <c r="H7" i="61"/>
  <c r="A4" i="61"/>
  <c r="J3" i="61"/>
  <c r="A2" i="61"/>
  <c r="A1" i="61"/>
  <c r="A22" i="62"/>
  <c r="K21" i="62"/>
  <c r="A21" i="62"/>
  <c r="N19" i="62"/>
  <c r="J19" i="62"/>
  <c r="I19" i="62"/>
  <c r="H19" i="62"/>
  <c r="G19" i="62"/>
  <c r="A16" i="62"/>
  <c r="A15" i="62"/>
  <c r="A14" i="62"/>
  <c r="A13" i="62"/>
  <c r="A12" i="62"/>
  <c r="A11" i="62"/>
  <c r="A10" i="62"/>
  <c r="A9" i="62"/>
  <c r="A8" i="62"/>
  <c r="J7" i="62"/>
  <c r="I7" i="62"/>
  <c r="A4" i="62"/>
  <c r="K3" i="62"/>
  <c r="A2" i="62"/>
  <c r="A1" i="62"/>
  <c r="A22" i="63"/>
  <c r="J21" i="63"/>
  <c r="A21" i="63"/>
  <c r="M19" i="63"/>
  <c r="I19" i="63"/>
  <c r="H19" i="63"/>
  <c r="G19" i="63"/>
  <c r="F19" i="63"/>
  <c r="A16" i="63"/>
  <c r="A15" i="63"/>
  <c r="A14" i="63"/>
  <c r="A13" i="63"/>
  <c r="A12" i="63"/>
  <c r="A11" i="63"/>
  <c r="A10" i="63"/>
  <c r="A9" i="63"/>
  <c r="A8" i="63"/>
  <c r="I7" i="63"/>
  <c r="H7" i="63"/>
  <c r="A4" i="63"/>
  <c r="J3" i="63"/>
  <c r="A2" i="63"/>
  <c r="A1" i="63"/>
  <c r="A22" i="64"/>
  <c r="J21" i="64"/>
  <c r="A21" i="64"/>
  <c r="M19" i="64"/>
  <c r="I19" i="64"/>
  <c r="H19" i="64"/>
  <c r="G19" i="64"/>
  <c r="F19" i="64"/>
  <c r="A16" i="64"/>
  <c r="A15" i="64"/>
  <c r="A14" i="64"/>
  <c r="A13" i="64"/>
  <c r="A12" i="64"/>
  <c r="A11" i="64"/>
  <c r="A10" i="64"/>
  <c r="A9" i="64"/>
  <c r="A8" i="64"/>
  <c r="I7" i="64"/>
  <c r="H7" i="64"/>
  <c r="A4" i="64"/>
  <c r="J3" i="64"/>
  <c r="A2" i="64"/>
  <c r="A1" i="64"/>
  <c r="A22" i="65"/>
  <c r="K21" i="65"/>
  <c r="A21" i="65"/>
  <c r="N19" i="65"/>
  <c r="J19" i="65"/>
  <c r="I19" i="65"/>
  <c r="H19" i="65"/>
  <c r="G19" i="65"/>
  <c r="A16" i="65"/>
  <c r="A15" i="65"/>
  <c r="A14" i="65"/>
  <c r="A13" i="65"/>
  <c r="A12" i="65"/>
  <c r="A11" i="65"/>
  <c r="A10" i="65"/>
  <c r="A9" i="65"/>
  <c r="A8" i="65"/>
  <c r="J7" i="65"/>
  <c r="I7" i="65"/>
  <c r="A4" i="65"/>
  <c r="K3" i="65"/>
  <c r="A2" i="65"/>
  <c r="A1" i="65"/>
  <c r="A25" i="30"/>
  <c r="F24" i="30"/>
  <c r="A24" i="30"/>
  <c r="I22" i="30"/>
  <c r="F22" i="30"/>
  <c r="E22" i="30"/>
  <c r="D22" i="30"/>
  <c r="C22" i="30"/>
  <c r="I20" i="30"/>
  <c r="F20" i="30"/>
  <c r="E20" i="30"/>
  <c r="D20" i="30"/>
  <c r="C20" i="30"/>
  <c r="A20" i="30"/>
  <c r="I19" i="30"/>
  <c r="F19" i="30"/>
  <c r="E19" i="30"/>
  <c r="D19" i="30"/>
  <c r="C19" i="30"/>
  <c r="A19" i="30"/>
  <c r="I18" i="30"/>
  <c r="F18" i="30"/>
  <c r="E18" i="30"/>
  <c r="D18" i="30"/>
  <c r="C18" i="30"/>
  <c r="A18" i="30"/>
  <c r="I17" i="30"/>
  <c r="F17" i="30"/>
  <c r="E17" i="30"/>
  <c r="D17" i="30"/>
  <c r="C17" i="30"/>
  <c r="A17" i="30"/>
  <c r="I16" i="30"/>
  <c r="F16" i="30"/>
  <c r="E16" i="30"/>
  <c r="D16" i="30"/>
  <c r="C16" i="30"/>
  <c r="A16" i="30"/>
  <c r="I15" i="30"/>
  <c r="F15" i="30"/>
  <c r="E15" i="30"/>
  <c r="D15" i="30"/>
  <c r="C15" i="30"/>
  <c r="A15" i="30"/>
  <c r="I14" i="30"/>
  <c r="F14" i="30"/>
  <c r="E14" i="30"/>
  <c r="D14" i="30"/>
  <c r="C14" i="30"/>
  <c r="A14" i="30"/>
  <c r="I13" i="30"/>
  <c r="F13" i="30"/>
  <c r="E13" i="30"/>
  <c r="D13" i="30"/>
  <c r="C13" i="30"/>
  <c r="A13" i="30"/>
  <c r="I12" i="30"/>
  <c r="F12" i="30"/>
  <c r="E12" i="30"/>
  <c r="D12" i="30"/>
  <c r="C12" i="30"/>
  <c r="A12" i="30"/>
  <c r="I11" i="30"/>
  <c r="F11" i="30"/>
  <c r="E11" i="30"/>
  <c r="D11" i="30"/>
  <c r="C11" i="30"/>
  <c r="A11" i="30"/>
  <c r="I10" i="30"/>
  <c r="F10" i="30"/>
  <c r="E10" i="30"/>
  <c r="D10" i="30"/>
  <c r="C10" i="30"/>
  <c r="A10" i="30"/>
  <c r="I9" i="30"/>
  <c r="F9" i="30"/>
  <c r="E9" i="30"/>
  <c r="D9" i="30"/>
  <c r="C9" i="30"/>
  <c r="A9" i="30"/>
  <c r="I8" i="30"/>
  <c r="F8" i="30"/>
  <c r="E8" i="30"/>
  <c r="D8" i="30"/>
  <c r="C8" i="30"/>
  <c r="A8" i="30"/>
  <c r="A4" i="30"/>
  <c r="F3" i="30"/>
  <c r="A2" i="30"/>
  <c r="A1" i="30"/>
  <c r="A22" i="55"/>
  <c r="H21" i="55"/>
  <c r="A21" i="55"/>
  <c r="K19" i="55"/>
  <c r="G19" i="55"/>
  <c r="F19" i="55"/>
  <c r="E19" i="55"/>
  <c r="D19" i="55"/>
  <c r="A17" i="55"/>
  <c r="A16" i="55"/>
  <c r="A15" i="55"/>
  <c r="A14" i="55"/>
  <c r="A13" i="55"/>
  <c r="A12" i="55"/>
  <c r="A11" i="55"/>
  <c r="A10" i="55"/>
  <c r="K9" i="55"/>
  <c r="A9" i="55"/>
  <c r="K8" i="55"/>
  <c r="G8" i="55"/>
  <c r="F8" i="55"/>
  <c r="A4" i="55"/>
  <c r="H3" i="55"/>
  <c r="A2" i="55"/>
  <c r="A1" i="55"/>
  <c r="A22" i="56"/>
  <c r="H21" i="56"/>
  <c r="A21" i="56"/>
  <c r="K19" i="56"/>
  <c r="G19" i="56"/>
  <c r="F19" i="56"/>
  <c r="E19" i="56"/>
  <c r="D19" i="56"/>
  <c r="A17" i="56"/>
  <c r="A16" i="56"/>
  <c r="A15" i="56"/>
  <c r="A14" i="56"/>
  <c r="A13" i="56"/>
  <c r="A12" i="56"/>
  <c r="A11" i="56"/>
  <c r="A10" i="56"/>
  <c r="K9" i="56"/>
  <c r="A9" i="56"/>
  <c r="K8" i="56"/>
  <c r="G8" i="56"/>
  <c r="F8" i="56"/>
  <c r="A4" i="56"/>
  <c r="H3" i="56"/>
  <c r="A2" i="56"/>
  <c r="A1" i="56"/>
  <c r="A22" i="57"/>
  <c r="J21" i="57"/>
  <c r="A21" i="57"/>
  <c r="M19" i="57"/>
  <c r="I19" i="57"/>
  <c r="H19" i="57"/>
  <c r="G19" i="57"/>
  <c r="F19" i="57"/>
  <c r="A17" i="57"/>
  <c r="A16" i="57"/>
  <c r="A15" i="57"/>
  <c r="A14" i="57"/>
  <c r="A13" i="57"/>
  <c r="A12" i="57"/>
  <c r="A11" i="57"/>
  <c r="A10" i="57"/>
  <c r="M9" i="57"/>
  <c r="A9" i="57"/>
  <c r="M8" i="57"/>
  <c r="I8" i="57"/>
  <c r="H8" i="57"/>
  <c r="A4" i="57"/>
  <c r="J3" i="57"/>
  <c r="A2" i="57"/>
  <c r="A1" i="57"/>
  <c r="A22" i="58"/>
  <c r="H21" i="58"/>
  <c r="A21" i="58"/>
  <c r="K19" i="58"/>
  <c r="G19" i="58"/>
  <c r="F19" i="58"/>
  <c r="E19" i="58"/>
  <c r="D19" i="58"/>
  <c r="A17" i="58"/>
  <c r="A16" i="58"/>
  <c r="A15" i="58"/>
  <c r="A14" i="58"/>
  <c r="A13" i="58"/>
  <c r="A12" i="58"/>
  <c r="A11" i="58"/>
  <c r="A10" i="58"/>
  <c r="K9" i="58"/>
  <c r="A9" i="58"/>
  <c r="K8" i="58"/>
  <c r="G8" i="58"/>
  <c r="F8" i="58"/>
  <c r="A4" i="58"/>
  <c r="H3" i="58"/>
  <c r="A2" i="58"/>
  <c r="A1" i="58"/>
  <c r="A22" i="48"/>
  <c r="H21" i="48"/>
  <c r="A21" i="48"/>
  <c r="K19" i="48"/>
  <c r="G19" i="48"/>
  <c r="F19" i="48"/>
  <c r="E19" i="48"/>
  <c r="D19" i="48"/>
  <c r="A17" i="48"/>
  <c r="A16" i="48"/>
  <c r="A15" i="48"/>
  <c r="A14" i="48"/>
  <c r="A13" i="48"/>
  <c r="A12" i="48"/>
  <c r="A11" i="48"/>
  <c r="A10" i="48"/>
  <c r="K9" i="48"/>
  <c r="A9" i="48"/>
  <c r="K8" i="48"/>
  <c r="G8" i="48"/>
  <c r="F8" i="48"/>
  <c r="A4" i="48"/>
  <c r="H3" i="48"/>
  <c r="A2" i="48"/>
  <c r="A1" i="48"/>
  <c r="A24" i="49"/>
  <c r="K23" i="49"/>
  <c r="A23" i="49"/>
  <c r="N21" i="49"/>
  <c r="J21" i="49"/>
  <c r="I21" i="49"/>
  <c r="H21" i="49"/>
  <c r="G21" i="49"/>
  <c r="J20" i="49"/>
  <c r="I20" i="49"/>
  <c r="J19" i="49"/>
  <c r="I19" i="49"/>
  <c r="H19" i="49"/>
  <c r="G19" i="49"/>
  <c r="A17" i="49"/>
  <c r="A16" i="49"/>
  <c r="A15" i="49"/>
  <c r="A14" i="49"/>
  <c r="A13" i="49"/>
  <c r="A12" i="49"/>
  <c r="A11" i="49"/>
  <c r="A10" i="49"/>
  <c r="N9" i="49"/>
  <c r="A9" i="49"/>
  <c r="N8" i="49"/>
  <c r="J8" i="49"/>
  <c r="I8" i="49"/>
  <c r="A4" i="49"/>
  <c r="K3" i="49"/>
  <c r="A2" i="49"/>
  <c r="A1" i="49"/>
  <c r="A24" i="50"/>
  <c r="O23" i="50"/>
  <c r="A23" i="50"/>
  <c r="R21" i="50"/>
  <c r="N21" i="50"/>
  <c r="M21" i="50"/>
  <c r="L21" i="50"/>
  <c r="K21" i="50"/>
  <c r="N20" i="50"/>
  <c r="M20" i="50"/>
  <c r="N19" i="50"/>
  <c r="M19" i="50"/>
  <c r="L19" i="50"/>
  <c r="K19" i="50"/>
  <c r="A17" i="50"/>
  <c r="A16" i="50"/>
  <c r="A15" i="50"/>
  <c r="A14" i="50"/>
  <c r="A13" i="50"/>
  <c r="A12" i="50"/>
  <c r="A11" i="50"/>
  <c r="A10" i="50"/>
  <c r="R9" i="50"/>
  <c r="A9" i="50"/>
  <c r="T8" i="50"/>
  <c r="R8" i="50"/>
  <c r="N8" i="50"/>
  <c r="M8" i="50"/>
  <c r="A4" i="50"/>
  <c r="O3" i="50"/>
  <c r="A2" i="50"/>
  <c r="A1" i="50"/>
  <c r="A15" i="51"/>
  <c r="F14" i="51"/>
  <c r="A14" i="51"/>
  <c r="I12" i="51"/>
  <c r="F12" i="51"/>
  <c r="E12" i="51"/>
  <c r="D12" i="51"/>
  <c r="C12" i="51"/>
  <c r="I10" i="51"/>
  <c r="I9" i="51"/>
  <c r="F9" i="51"/>
  <c r="E9" i="51"/>
  <c r="D9" i="51"/>
  <c r="C9" i="51"/>
  <c r="I8" i="51"/>
  <c r="F8" i="51"/>
  <c r="E8" i="51"/>
  <c r="D8" i="51"/>
  <c r="C8" i="51"/>
  <c r="A4" i="51"/>
  <c r="F3" i="51"/>
  <c r="A2" i="51"/>
  <c r="A1" i="51"/>
  <c r="A23" i="60"/>
  <c r="L22" i="60"/>
  <c r="A22" i="60"/>
  <c r="O20" i="60"/>
  <c r="K20" i="60"/>
  <c r="J20" i="60"/>
  <c r="I20" i="60"/>
  <c r="F20" i="60"/>
  <c r="K19" i="60"/>
  <c r="J19" i="60"/>
  <c r="K18" i="60"/>
  <c r="J18" i="60"/>
  <c r="I18" i="60"/>
  <c r="F18" i="60"/>
  <c r="A16" i="60"/>
  <c r="A15" i="60"/>
  <c r="A14" i="60"/>
  <c r="A13" i="60"/>
  <c r="A12" i="60"/>
  <c r="A11" i="60"/>
  <c r="A10" i="60"/>
  <c r="A9" i="60"/>
  <c r="A8" i="60"/>
  <c r="K7" i="60"/>
  <c r="J7" i="60"/>
  <c r="A4" i="60"/>
  <c r="L3" i="60"/>
  <c r="A2" i="60"/>
  <c r="A1" i="60"/>
  <c r="A24" i="52"/>
  <c r="M23" i="52"/>
  <c r="A23" i="52"/>
  <c r="P21" i="52"/>
  <c r="L21" i="52"/>
  <c r="K21" i="52"/>
  <c r="J21" i="52"/>
  <c r="I21" i="52"/>
  <c r="L20" i="52"/>
  <c r="K20" i="52"/>
  <c r="L19" i="52"/>
  <c r="K19" i="52"/>
  <c r="J19" i="52"/>
  <c r="I19" i="52"/>
  <c r="A17" i="52"/>
  <c r="A16" i="52"/>
  <c r="A15" i="52"/>
  <c r="A14" i="52"/>
  <c r="A13" i="52"/>
  <c r="A12" i="52"/>
  <c r="A11" i="52"/>
  <c r="A10" i="52"/>
  <c r="P9" i="52"/>
  <c r="A9" i="52"/>
  <c r="P8" i="52"/>
  <c r="L8" i="52"/>
  <c r="K8" i="52"/>
  <c r="A4" i="52"/>
  <c r="M3" i="52"/>
  <c r="A2" i="52"/>
  <c r="A1" i="52"/>
  <c r="A24" i="53"/>
  <c r="L23" i="53"/>
  <c r="A23" i="53"/>
  <c r="O21" i="53"/>
  <c r="K21" i="53"/>
  <c r="J21" i="53"/>
  <c r="I21" i="53"/>
  <c r="H21" i="53"/>
  <c r="K20" i="53"/>
  <c r="J20" i="53"/>
  <c r="K19" i="53"/>
  <c r="J19" i="53"/>
  <c r="I19" i="53"/>
  <c r="H19" i="53"/>
  <c r="A17" i="53"/>
  <c r="A16" i="53"/>
  <c r="A15" i="53"/>
  <c r="A14" i="53"/>
  <c r="A13" i="53"/>
  <c r="A12" i="53"/>
  <c r="A11" i="53"/>
  <c r="A10" i="53"/>
  <c r="O9" i="53"/>
  <c r="A9" i="53"/>
  <c r="O8" i="53"/>
  <c r="K8" i="53"/>
  <c r="J8" i="53"/>
  <c r="A4" i="53"/>
  <c r="L3" i="53"/>
  <c r="A2" i="53"/>
  <c r="A1" i="53"/>
  <c r="A15" i="54"/>
  <c r="F14" i="54"/>
  <c r="A14" i="54"/>
  <c r="I12" i="54"/>
  <c r="F12" i="54"/>
  <c r="E12" i="54"/>
  <c r="D12" i="54"/>
  <c r="C12" i="54"/>
  <c r="I10" i="54"/>
  <c r="F10" i="54"/>
  <c r="E10" i="54"/>
  <c r="D10" i="54"/>
  <c r="C10" i="54"/>
  <c r="I9" i="54"/>
  <c r="F9" i="54"/>
  <c r="E9" i="54"/>
  <c r="D9" i="54"/>
  <c r="C9" i="54"/>
  <c r="I8" i="54"/>
  <c r="F8" i="54"/>
  <c r="E8" i="54"/>
  <c r="D8" i="54"/>
  <c r="C8" i="54"/>
  <c r="A4" i="54"/>
  <c r="F3" i="54"/>
  <c r="A2" i="54"/>
  <c r="A1" i="54"/>
  <c r="D17" i="41"/>
  <c r="F17" i="41"/>
  <c r="M4" i="47"/>
  <c r="A4" i="47"/>
  <c r="A5" i="47" s="1"/>
  <c r="A6" i="47" s="1"/>
  <c r="A7" i="47" s="1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A39" i="47" s="1"/>
  <c r="A40" i="47" s="1"/>
  <c r="A41" i="47" s="1"/>
  <c r="A42" i="47" s="1"/>
  <c r="A43" i="47" s="1"/>
  <c r="A44" i="47" s="1"/>
  <c r="A45" i="47" s="1"/>
  <c r="A46" i="47" s="1"/>
  <c r="A47" i="47" s="1"/>
  <c r="A48" i="47" s="1"/>
  <c r="A49" i="47" s="1"/>
  <c r="A50" i="47" s="1"/>
  <c r="A51" i="47" s="1"/>
  <c r="A52" i="47" s="1"/>
  <c r="A53" i="47" s="1"/>
  <c r="A54" i="47" s="1"/>
  <c r="A55" i="47" s="1"/>
  <c r="A56" i="47" s="1"/>
  <c r="A57" i="47" s="1"/>
  <c r="A58" i="47" s="1"/>
  <c r="A59" i="47" s="1"/>
  <c r="A60" i="47" s="1"/>
  <c r="A61" i="47" s="1"/>
  <c r="A62" i="47" s="1"/>
  <c r="A63" i="47" s="1"/>
  <c r="A64" i="47" s="1"/>
  <c r="A65" i="47" s="1"/>
  <c r="A66" i="47" s="1"/>
  <c r="A67" i="47" s="1"/>
  <c r="A68" i="47" s="1"/>
  <c r="A69" i="47" s="1"/>
  <c r="A70" i="47" s="1"/>
  <c r="A71" i="47" s="1"/>
  <c r="A72" i="47" s="1"/>
  <c r="M3" i="47"/>
  <c r="B6" i="82"/>
  <c r="A4" i="82"/>
  <c r="A2" i="82"/>
  <c r="A34" i="46"/>
  <c r="Q33" i="46"/>
  <c r="A33" i="46"/>
  <c r="V31" i="46"/>
  <c r="T31" i="46"/>
  <c r="P31" i="46"/>
  <c r="O31" i="46"/>
  <c r="N31" i="46"/>
  <c r="L31" i="46"/>
  <c r="K31" i="46"/>
  <c r="J31" i="46"/>
  <c r="P30" i="46"/>
  <c r="O30" i="46"/>
  <c r="P29" i="46"/>
  <c r="O29" i="46"/>
  <c r="N29" i="46"/>
  <c r="L29" i="46"/>
  <c r="K29" i="46"/>
  <c r="J29" i="46"/>
  <c r="A27" i="46"/>
  <c r="A26" i="46"/>
  <c r="A25" i="46"/>
  <c r="A24" i="46"/>
  <c r="A23" i="46"/>
  <c r="A22" i="46"/>
  <c r="A21" i="46"/>
  <c r="A20" i="46"/>
  <c r="A19" i="46"/>
  <c r="A18" i="46"/>
  <c r="A17" i="46"/>
  <c r="A16" i="46"/>
  <c r="A15" i="46"/>
  <c r="A14" i="46"/>
  <c r="A13" i="46"/>
  <c r="A12" i="46"/>
  <c r="A11" i="46"/>
  <c r="A10" i="46"/>
  <c r="P9" i="46"/>
  <c r="O9" i="46"/>
  <c r="A9" i="46"/>
  <c r="P8" i="46"/>
  <c r="O8" i="46"/>
  <c r="A4" i="46"/>
  <c r="Q3" i="46"/>
  <c r="A2" i="46"/>
  <c r="A1" i="46"/>
  <c r="A34" i="45"/>
  <c r="R33" i="45"/>
  <c r="A33" i="45"/>
  <c r="W31" i="45"/>
  <c r="U31" i="45"/>
  <c r="Q31" i="45"/>
  <c r="P31" i="45"/>
  <c r="O31" i="45"/>
  <c r="M31" i="45"/>
  <c r="L31" i="45"/>
  <c r="K31" i="45"/>
  <c r="Q30" i="45"/>
  <c r="P30" i="45"/>
  <c r="Q29" i="45"/>
  <c r="P29" i="45"/>
  <c r="O29" i="45"/>
  <c r="M29" i="45"/>
  <c r="L29" i="45"/>
  <c r="K29" i="45"/>
  <c r="A27" i="45"/>
  <c r="A26" i="45"/>
  <c r="A25" i="45"/>
  <c r="A24" i="45"/>
  <c r="A23" i="45"/>
  <c r="A22" i="45"/>
  <c r="A21" i="45"/>
  <c r="A20" i="45"/>
  <c r="A19" i="45"/>
  <c r="A18" i="45"/>
  <c r="A17" i="45"/>
  <c r="A16" i="45"/>
  <c r="A15" i="45"/>
  <c r="A14" i="45"/>
  <c r="A13" i="45"/>
  <c r="A12" i="45"/>
  <c r="A11" i="45"/>
  <c r="A10" i="45"/>
  <c r="Q9" i="45"/>
  <c r="P9" i="45"/>
  <c r="A9" i="45"/>
  <c r="Q8" i="45"/>
  <c r="P8" i="45"/>
  <c r="A4" i="45"/>
  <c r="R3" i="45"/>
  <c r="A2" i="45"/>
  <c r="A1" i="45"/>
  <c r="A34" i="43"/>
  <c r="Q33" i="43"/>
  <c r="A33" i="43"/>
  <c r="V31" i="43"/>
  <c r="T31" i="43"/>
  <c r="P31" i="43"/>
  <c r="O31" i="43"/>
  <c r="N31" i="43"/>
  <c r="L31" i="43"/>
  <c r="K31" i="43"/>
  <c r="J31" i="43"/>
  <c r="P30" i="43"/>
  <c r="O30" i="43"/>
  <c r="P29" i="43"/>
  <c r="O29" i="43"/>
  <c r="N29" i="43"/>
  <c r="L29" i="43"/>
  <c r="K29" i="43"/>
  <c r="J29" i="43"/>
  <c r="A27" i="43"/>
  <c r="A26" i="43"/>
  <c r="A25" i="43"/>
  <c r="A24" i="43"/>
  <c r="A23" i="43"/>
  <c r="A22" i="43"/>
  <c r="A21" i="43"/>
  <c r="A20" i="43"/>
  <c r="A19" i="43"/>
  <c r="A18" i="43"/>
  <c r="A17" i="43"/>
  <c r="A16" i="43"/>
  <c r="A15" i="43"/>
  <c r="A14" i="43"/>
  <c r="A13" i="43"/>
  <c r="A12" i="43"/>
  <c r="A11" i="43"/>
  <c r="A10" i="43"/>
  <c r="P9" i="43"/>
  <c r="O9" i="43"/>
  <c r="A9" i="43"/>
  <c r="P8" i="43"/>
  <c r="O8" i="43"/>
  <c r="A4" i="43"/>
  <c r="Q3" i="43"/>
  <c r="A2" i="43"/>
  <c r="A1" i="43"/>
  <c r="A24" i="59"/>
  <c r="O23" i="59"/>
  <c r="A23" i="59"/>
  <c r="T21" i="59"/>
  <c r="R21" i="59"/>
  <c r="N21" i="59"/>
  <c r="M21" i="59"/>
  <c r="L21" i="59"/>
  <c r="J21" i="59"/>
  <c r="I21" i="59"/>
  <c r="H21" i="59"/>
  <c r="N20" i="59"/>
  <c r="N19" i="59"/>
  <c r="M19" i="59"/>
  <c r="L19" i="59"/>
  <c r="J19" i="59"/>
  <c r="I19" i="59"/>
  <c r="H19" i="59"/>
  <c r="A17" i="59"/>
  <c r="A16" i="59"/>
  <c r="A15" i="59"/>
  <c r="A14" i="59"/>
  <c r="A13" i="59"/>
  <c r="A12" i="59"/>
  <c r="A11" i="59"/>
  <c r="A10" i="59"/>
  <c r="T9" i="59"/>
  <c r="R9" i="59"/>
  <c r="A9" i="59"/>
  <c r="T8" i="59"/>
  <c r="R8" i="59"/>
  <c r="N8" i="59"/>
  <c r="M8" i="59"/>
  <c r="A4" i="59"/>
  <c r="O3" i="59"/>
  <c r="A2" i="59"/>
  <c r="A1" i="59"/>
  <c r="A24" i="44"/>
  <c r="O23" i="44"/>
  <c r="A23" i="44"/>
  <c r="R21" i="44"/>
  <c r="N21" i="44"/>
  <c r="M21" i="44"/>
  <c r="L21" i="44"/>
  <c r="J21" i="44"/>
  <c r="I21" i="44"/>
  <c r="H21" i="44"/>
  <c r="N20" i="44"/>
  <c r="N19" i="44"/>
  <c r="M19" i="44"/>
  <c r="L19" i="44"/>
  <c r="J19" i="44"/>
  <c r="I19" i="44"/>
  <c r="H19" i="44"/>
  <c r="A17" i="44"/>
  <c r="A16" i="44"/>
  <c r="A15" i="44"/>
  <c r="A14" i="44"/>
  <c r="A13" i="44"/>
  <c r="A12" i="44"/>
  <c r="A11" i="44"/>
  <c r="A10" i="44"/>
  <c r="A9" i="44"/>
  <c r="N8" i="44"/>
  <c r="M8" i="44"/>
  <c r="A4" i="44"/>
  <c r="O3" i="44"/>
  <c r="A2" i="44"/>
  <c r="A1" i="44"/>
  <c r="A24" i="42"/>
  <c r="O23" i="42"/>
  <c r="A23" i="42"/>
  <c r="R21" i="42"/>
  <c r="N21" i="42"/>
  <c r="M21" i="42"/>
  <c r="L21" i="42"/>
  <c r="J21" i="42"/>
  <c r="I21" i="42"/>
  <c r="H21" i="42"/>
  <c r="N20" i="42"/>
  <c r="N19" i="42"/>
  <c r="M19" i="42"/>
  <c r="L19" i="42"/>
  <c r="J19" i="42"/>
  <c r="I19" i="42"/>
  <c r="H19" i="42"/>
  <c r="A17" i="42"/>
  <c r="A16" i="42"/>
  <c r="A15" i="42"/>
  <c r="A14" i="42"/>
  <c r="A13" i="42"/>
  <c r="A12" i="42"/>
  <c r="A11" i="42"/>
  <c r="A10" i="42"/>
  <c r="A9" i="42"/>
  <c r="N8" i="42"/>
  <c r="M8" i="42"/>
  <c r="A4" i="42"/>
  <c r="O3" i="42"/>
  <c r="A2" i="42"/>
  <c r="A1" i="42"/>
  <c r="A22" i="41"/>
  <c r="J21" i="41"/>
  <c r="A21" i="41"/>
  <c r="E17" i="41"/>
  <c r="C17" i="41"/>
  <c r="C13" i="41" s="1"/>
  <c r="A17" i="41"/>
  <c r="O16" i="41"/>
  <c r="M16" i="41"/>
  <c r="J16" i="41"/>
  <c r="I16" i="41"/>
  <c r="H16" i="41"/>
  <c r="G16" i="41"/>
  <c r="F16" i="41"/>
  <c r="E16" i="41"/>
  <c r="D16" i="41"/>
  <c r="C16" i="41"/>
  <c r="A16" i="41"/>
  <c r="O15" i="41"/>
  <c r="M15" i="41"/>
  <c r="J15" i="41"/>
  <c r="I15" i="41"/>
  <c r="H15" i="41"/>
  <c r="G15" i="41"/>
  <c r="F15" i="41"/>
  <c r="E15" i="41"/>
  <c r="D15" i="41"/>
  <c r="C15" i="41"/>
  <c r="A15" i="41"/>
  <c r="O14" i="41"/>
  <c r="M14" i="41"/>
  <c r="J14" i="41"/>
  <c r="I14" i="41"/>
  <c r="H14" i="41"/>
  <c r="G14" i="41"/>
  <c r="F14" i="41"/>
  <c r="E14" i="41"/>
  <c r="D14" i="41"/>
  <c r="C14" i="41"/>
  <c r="A14" i="41"/>
  <c r="J11" i="41"/>
  <c r="I11" i="41"/>
  <c r="H11" i="41"/>
  <c r="G11" i="41"/>
  <c r="F11" i="41"/>
  <c r="E11" i="41"/>
  <c r="D11" i="41"/>
  <c r="C11" i="41"/>
  <c r="A11" i="41"/>
  <c r="O10" i="41"/>
  <c r="M10" i="41"/>
  <c r="J10" i="41"/>
  <c r="I10" i="41"/>
  <c r="H10" i="41"/>
  <c r="G10" i="41"/>
  <c r="F10" i="41"/>
  <c r="E10" i="41"/>
  <c r="D10" i="41"/>
  <c r="C10" i="41"/>
  <c r="A10" i="41"/>
  <c r="O9" i="41"/>
  <c r="M9" i="41"/>
  <c r="J9" i="41"/>
  <c r="I9" i="41"/>
  <c r="H9" i="41"/>
  <c r="G9" i="41"/>
  <c r="F9" i="41"/>
  <c r="E9" i="41"/>
  <c r="D9" i="41"/>
  <c r="C9" i="41"/>
  <c r="A9" i="41"/>
  <c r="O8" i="41"/>
  <c r="M8" i="41"/>
  <c r="J8" i="41"/>
  <c r="I8" i="41"/>
  <c r="H8" i="41"/>
  <c r="G8" i="41"/>
  <c r="F8" i="41"/>
  <c r="E8" i="41"/>
  <c r="D8" i="41"/>
  <c r="C8" i="41"/>
  <c r="A4" i="41"/>
  <c r="J3" i="41"/>
  <c r="A2" i="41"/>
  <c r="A1" i="41"/>
  <c r="A24" i="36"/>
  <c r="O23" i="36"/>
  <c r="A23" i="36"/>
  <c r="R21" i="36"/>
  <c r="N21" i="36"/>
  <c r="M21" i="36"/>
  <c r="L21" i="36"/>
  <c r="I21" i="36"/>
  <c r="N20" i="36"/>
  <c r="N19" i="36"/>
  <c r="M19" i="36"/>
  <c r="L19" i="36"/>
  <c r="J19" i="36"/>
  <c r="I19" i="36"/>
  <c r="H19" i="36"/>
  <c r="A17" i="36"/>
  <c r="A16" i="36"/>
  <c r="A15" i="36"/>
  <c r="A14" i="36"/>
  <c r="A13" i="36"/>
  <c r="A12" i="36"/>
  <c r="A11" i="36"/>
  <c r="A10" i="36"/>
  <c r="A9" i="36"/>
  <c r="N8" i="36"/>
  <c r="M8" i="36"/>
  <c r="A4" i="36"/>
  <c r="O3" i="36"/>
  <c r="A2" i="36"/>
  <c r="A1" i="36"/>
  <c r="A23" i="37"/>
  <c r="J22" i="37"/>
  <c r="A22" i="37"/>
  <c r="M20" i="37"/>
  <c r="I20" i="37"/>
  <c r="H20" i="37"/>
  <c r="G20" i="37"/>
  <c r="F20" i="37"/>
  <c r="A16" i="37"/>
  <c r="A15" i="37"/>
  <c r="A14" i="37"/>
  <c r="A13" i="37"/>
  <c r="A12" i="37"/>
  <c r="A11" i="37"/>
  <c r="A10" i="37"/>
  <c r="A9" i="37"/>
  <c r="A8" i="37"/>
  <c r="I7" i="37"/>
  <c r="H7" i="37"/>
  <c r="A4" i="37"/>
  <c r="J3" i="37"/>
  <c r="A2" i="37"/>
  <c r="A1" i="37"/>
  <c r="A23" i="40"/>
  <c r="K22" i="40"/>
  <c r="A22" i="40"/>
  <c r="N20" i="40"/>
  <c r="J20" i="40"/>
  <c r="I20" i="40"/>
  <c r="H20" i="40"/>
  <c r="G20" i="40"/>
  <c r="A16" i="40"/>
  <c r="A15" i="40"/>
  <c r="A14" i="40"/>
  <c r="A13" i="40"/>
  <c r="A12" i="40"/>
  <c r="A11" i="40"/>
  <c r="A10" i="40"/>
  <c r="A9" i="40"/>
  <c r="A8" i="40"/>
  <c r="J7" i="40"/>
  <c r="I7" i="40"/>
  <c r="A4" i="40"/>
  <c r="K3" i="40"/>
  <c r="A2" i="40"/>
  <c r="A1" i="40"/>
  <c r="A23" i="39"/>
  <c r="J22" i="39"/>
  <c r="A22" i="39"/>
  <c r="M20" i="39"/>
  <c r="I20" i="39"/>
  <c r="H20" i="39"/>
  <c r="G20" i="39"/>
  <c r="F20" i="39"/>
  <c r="I19" i="39"/>
  <c r="H19" i="39"/>
  <c r="I18" i="39"/>
  <c r="H18" i="39"/>
  <c r="G18" i="39"/>
  <c r="F18" i="39"/>
  <c r="A16" i="39"/>
  <c r="A15" i="39"/>
  <c r="A14" i="39"/>
  <c r="A13" i="39"/>
  <c r="A12" i="39"/>
  <c r="A11" i="39"/>
  <c r="A10" i="39"/>
  <c r="A9" i="39"/>
  <c r="A8" i="39"/>
  <c r="I7" i="39"/>
  <c r="H7" i="39"/>
  <c r="A4" i="39"/>
  <c r="J3" i="39"/>
  <c r="A2" i="39"/>
  <c r="A1" i="39"/>
  <c r="A23" i="38"/>
  <c r="J22" i="38"/>
  <c r="A22" i="38"/>
  <c r="M20" i="38"/>
  <c r="I20" i="38"/>
  <c r="H20" i="38"/>
  <c r="G20" i="38"/>
  <c r="F20" i="38"/>
  <c r="I19" i="38"/>
  <c r="H19" i="38"/>
  <c r="I18" i="38"/>
  <c r="H18" i="38"/>
  <c r="G18" i="38"/>
  <c r="F18" i="38"/>
  <c r="A16" i="38"/>
  <c r="A15" i="38"/>
  <c r="A14" i="38"/>
  <c r="A13" i="38"/>
  <c r="A12" i="38"/>
  <c r="A11" i="38"/>
  <c r="A10" i="38"/>
  <c r="A9" i="38"/>
  <c r="A8" i="38"/>
  <c r="I7" i="38"/>
  <c r="H7" i="38"/>
  <c r="A4" i="38"/>
  <c r="J3" i="38"/>
  <c r="A2" i="38"/>
  <c r="A1" i="38"/>
  <c r="A23" i="35"/>
  <c r="L22" i="35"/>
  <c r="A22" i="35"/>
  <c r="O20" i="35"/>
  <c r="K20" i="35"/>
  <c r="J20" i="35"/>
  <c r="I20" i="35"/>
  <c r="H20" i="35"/>
  <c r="A16" i="35"/>
  <c r="A15" i="35"/>
  <c r="A14" i="35"/>
  <c r="A13" i="35"/>
  <c r="A12" i="35"/>
  <c r="A11" i="35"/>
  <c r="A10" i="35"/>
  <c r="A9" i="35"/>
  <c r="A8" i="35"/>
  <c r="K7" i="35"/>
  <c r="J7" i="35"/>
  <c r="A4" i="35"/>
  <c r="L3" i="35"/>
  <c r="A2" i="35"/>
  <c r="A1" i="35"/>
  <c r="A23" i="29"/>
  <c r="L22" i="29"/>
  <c r="A22" i="29"/>
  <c r="O20" i="29"/>
  <c r="K20" i="29"/>
  <c r="J20" i="29"/>
  <c r="I20" i="29"/>
  <c r="H20" i="29"/>
  <c r="K19" i="29"/>
  <c r="J19" i="29"/>
  <c r="K18" i="29"/>
  <c r="J18" i="29"/>
  <c r="I18" i="29"/>
  <c r="H18" i="29"/>
  <c r="A16" i="29"/>
  <c r="A15" i="29"/>
  <c r="A14" i="29"/>
  <c r="A13" i="29"/>
  <c r="A12" i="29"/>
  <c r="A11" i="29"/>
  <c r="A10" i="29"/>
  <c r="A9" i="29"/>
  <c r="A8" i="29"/>
  <c r="K7" i="29"/>
  <c r="J7" i="29"/>
  <c r="A4" i="29"/>
  <c r="L3" i="29"/>
  <c r="A2" i="29"/>
  <c r="A1" i="29"/>
  <c r="A29" i="28"/>
  <c r="F28" i="28"/>
  <c r="A28" i="28"/>
  <c r="I25" i="28"/>
  <c r="F25" i="28"/>
  <c r="E25" i="28"/>
  <c r="D25" i="28"/>
  <c r="C25" i="28"/>
  <c r="A25" i="28"/>
  <c r="I24" i="28"/>
  <c r="F24" i="28"/>
  <c r="E24" i="28"/>
  <c r="D24" i="28"/>
  <c r="C24" i="28"/>
  <c r="A24" i="28"/>
  <c r="I23" i="28"/>
  <c r="F23" i="28"/>
  <c r="E23" i="28"/>
  <c r="D23" i="28"/>
  <c r="C23" i="28"/>
  <c r="A23" i="28"/>
  <c r="I22" i="28"/>
  <c r="F22" i="28"/>
  <c r="E22" i="28"/>
  <c r="D22" i="28"/>
  <c r="C22" i="28"/>
  <c r="A22" i="28"/>
  <c r="I21" i="28"/>
  <c r="F21" i="28"/>
  <c r="E21" i="28"/>
  <c r="D21" i="28"/>
  <c r="C21" i="28"/>
  <c r="A21" i="28"/>
  <c r="I20" i="28"/>
  <c r="F20" i="28"/>
  <c r="E20" i="28"/>
  <c r="D20" i="28"/>
  <c r="C20" i="28"/>
  <c r="A20" i="28"/>
  <c r="I19" i="28"/>
  <c r="F19" i="28"/>
  <c r="E19" i="28"/>
  <c r="A19" i="28"/>
  <c r="I18" i="28"/>
  <c r="F18" i="28"/>
  <c r="E18" i="28"/>
  <c r="A18" i="28"/>
  <c r="I17" i="28"/>
  <c r="F17" i="28"/>
  <c r="E17" i="28"/>
  <c r="A17" i="28"/>
  <c r="I16" i="28"/>
  <c r="F16" i="28"/>
  <c r="E16" i="28"/>
  <c r="D16" i="28"/>
  <c r="C16" i="28"/>
  <c r="A16" i="28"/>
  <c r="B15" i="28"/>
  <c r="A15" i="28"/>
  <c r="I14" i="28"/>
  <c r="F14" i="28"/>
  <c r="E14" i="28"/>
  <c r="D14" i="28"/>
  <c r="C14" i="28"/>
  <c r="B14" i="28"/>
  <c r="A14" i="28"/>
  <c r="I13" i="28"/>
  <c r="F13" i="28"/>
  <c r="E13" i="28"/>
  <c r="D13" i="28"/>
  <c r="C13" i="28"/>
  <c r="B13" i="28"/>
  <c r="A13" i="28"/>
  <c r="I12" i="28"/>
  <c r="F12" i="28"/>
  <c r="E12" i="28"/>
  <c r="D12" i="28"/>
  <c r="C12" i="28"/>
  <c r="B12" i="28"/>
  <c r="A12" i="28"/>
  <c r="I11" i="28"/>
  <c r="F11" i="28"/>
  <c r="E11" i="28"/>
  <c r="D11" i="28"/>
  <c r="C11" i="28"/>
  <c r="B11" i="28"/>
  <c r="A11" i="28"/>
  <c r="I10" i="28"/>
  <c r="F10" i="28"/>
  <c r="E10" i="28"/>
  <c r="D10" i="28"/>
  <c r="C10" i="28"/>
  <c r="B10" i="28"/>
  <c r="A10" i="28"/>
  <c r="I9" i="28"/>
  <c r="F9" i="28"/>
  <c r="E9" i="28"/>
  <c r="D9" i="28"/>
  <c r="C9" i="28"/>
  <c r="B9" i="28"/>
  <c r="A9" i="28"/>
  <c r="I8" i="28"/>
  <c r="F8" i="28"/>
  <c r="E8" i="28"/>
  <c r="D8" i="28"/>
  <c r="C8" i="28"/>
  <c r="B8" i="28"/>
  <c r="A8" i="28"/>
  <c r="A4" i="28"/>
  <c r="F3" i="28"/>
  <c r="A2" i="28"/>
  <c r="A1" i="28"/>
  <c r="A23" i="27"/>
  <c r="H22" i="27"/>
  <c r="A22" i="27"/>
  <c r="K20" i="27"/>
  <c r="G20" i="27"/>
  <c r="F20" i="27"/>
  <c r="E20" i="27"/>
  <c r="D20" i="27"/>
  <c r="A16" i="27"/>
  <c r="A15" i="27"/>
  <c r="A14" i="27"/>
  <c r="A13" i="27"/>
  <c r="A12" i="27"/>
  <c r="A11" i="27"/>
  <c r="A10" i="27"/>
  <c r="A9" i="27"/>
  <c r="A8" i="27"/>
  <c r="G7" i="27"/>
  <c r="F7" i="27"/>
  <c r="A4" i="27"/>
  <c r="H3" i="27"/>
  <c r="A2" i="27"/>
  <c r="A1" i="27"/>
  <c r="A23" i="26"/>
  <c r="J22" i="26"/>
  <c r="A22" i="26"/>
  <c r="M20" i="26"/>
  <c r="I20" i="26"/>
  <c r="H20" i="26"/>
  <c r="G20" i="26"/>
  <c r="F20" i="26"/>
  <c r="I19" i="26"/>
  <c r="H19" i="26"/>
  <c r="I18" i="26"/>
  <c r="H18" i="26"/>
  <c r="G18" i="26"/>
  <c r="F18" i="26"/>
  <c r="A16" i="26"/>
  <c r="A15" i="26"/>
  <c r="A14" i="26"/>
  <c r="A13" i="26"/>
  <c r="A12" i="26"/>
  <c r="A11" i="26"/>
  <c r="A10" i="26"/>
  <c r="A9" i="26"/>
  <c r="A8" i="26"/>
  <c r="I7" i="26"/>
  <c r="H7" i="26"/>
  <c r="A4" i="26"/>
  <c r="J3" i="26"/>
  <c r="A2" i="26"/>
  <c r="A1" i="26"/>
  <c r="A23" i="20"/>
  <c r="G22" i="20"/>
  <c r="A22" i="20"/>
  <c r="J20" i="20"/>
  <c r="F20" i="20"/>
  <c r="E20" i="20"/>
  <c r="D20" i="20"/>
  <c r="C20" i="20"/>
  <c r="F19" i="20"/>
  <c r="E19" i="20"/>
  <c r="F18" i="20"/>
  <c r="E18" i="20"/>
  <c r="D18" i="20"/>
  <c r="C18" i="20"/>
  <c r="A16" i="20"/>
  <c r="A15" i="20"/>
  <c r="A14" i="20"/>
  <c r="A13" i="20"/>
  <c r="A12" i="20"/>
  <c r="A11" i="20"/>
  <c r="A10" i="20"/>
  <c r="A9" i="20"/>
  <c r="A8" i="20"/>
  <c r="F7" i="20"/>
  <c r="E7" i="20"/>
  <c r="A4" i="20"/>
  <c r="G3" i="20"/>
  <c r="A2" i="20"/>
  <c r="A1" i="20"/>
  <c r="A23" i="15"/>
  <c r="J22" i="15"/>
  <c r="A22" i="15"/>
  <c r="M20" i="15"/>
  <c r="I20" i="15"/>
  <c r="H20" i="15"/>
  <c r="G20" i="15"/>
  <c r="F20" i="15"/>
  <c r="A16" i="15"/>
  <c r="A15" i="15"/>
  <c r="A14" i="15"/>
  <c r="A13" i="15"/>
  <c r="A12" i="15"/>
  <c r="A11" i="15"/>
  <c r="A10" i="15"/>
  <c r="A9" i="15"/>
  <c r="A8" i="15"/>
  <c r="I7" i="15"/>
  <c r="H7" i="15"/>
  <c r="A4" i="15"/>
  <c r="J3" i="15"/>
  <c r="A2" i="15"/>
  <c r="A1" i="15"/>
  <c r="A23" i="25"/>
  <c r="L22" i="25"/>
  <c r="A22" i="25"/>
  <c r="O20" i="25"/>
  <c r="K20" i="25"/>
  <c r="J20" i="25"/>
  <c r="I20" i="25"/>
  <c r="F20" i="25"/>
  <c r="K19" i="25"/>
  <c r="J19" i="25"/>
  <c r="K18" i="25"/>
  <c r="J18" i="25"/>
  <c r="I18" i="25"/>
  <c r="F18" i="25"/>
  <c r="A16" i="25"/>
  <c r="A15" i="25"/>
  <c r="A14" i="25"/>
  <c r="A13" i="25"/>
  <c r="A12" i="25"/>
  <c r="A11" i="25"/>
  <c r="A10" i="25"/>
  <c r="A9" i="25"/>
  <c r="A8" i="25"/>
  <c r="K7" i="25"/>
  <c r="J7" i="25"/>
  <c r="A4" i="25"/>
  <c r="L3" i="25"/>
  <c r="A2" i="25"/>
  <c r="A1" i="25"/>
  <c r="A23" i="24"/>
  <c r="L22" i="24"/>
  <c r="A22" i="24"/>
  <c r="O20" i="24"/>
  <c r="K20" i="24"/>
  <c r="J20" i="24"/>
  <c r="I20" i="24"/>
  <c r="F20" i="24"/>
  <c r="K19" i="24"/>
  <c r="J19" i="24"/>
  <c r="K18" i="24"/>
  <c r="J18" i="24"/>
  <c r="I18" i="24"/>
  <c r="F18" i="24"/>
  <c r="A16" i="24"/>
  <c r="A15" i="24"/>
  <c r="A14" i="24"/>
  <c r="A13" i="24"/>
  <c r="A12" i="24"/>
  <c r="A11" i="24"/>
  <c r="A10" i="24"/>
  <c r="A9" i="24"/>
  <c r="A8" i="24"/>
  <c r="K7" i="24"/>
  <c r="J7" i="24"/>
  <c r="A4" i="24"/>
  <c r="L3" i="24"/>
  <c r="A2" i="24"/>
  <c r="A1" i="24"/>
  <c r="A23" i="23"/>
  <c r="L22" i="23"/>
  <c r="A22" i="23"/>
  <c r="O20" i="23"/>
  <c r="K20" i="23"/>
  <c r="J20" i="23"/>
  <c r="I20" i="23"/>
  <c r="F20" i="23"/>
  <c r="K19" i="23"/>
  <c r="J19" i="23"/>
  <c r="K18" i="23"/>
  <c r="J18" i="23"/>
  <c r="I18" i="23"/>
  <c r="F18" i="23"/>
  <c r="A16" i="23"/>
  <c r="A15" i="23"/>
  <c r="A14" i="23"/>
  <c r="A13" i="23"/>
  <c r="A12" i="23"/>
  <c r="A11" i="23"/>
  <c r="A10" i="23"/>
  <c r="A9" i="23"/>
  <c r="A8" i="23"/>
  <c r="K7" i="23"/>
  <c r="J7" i="23"/>
  <c r="A4" i="23"/>
  <c r="L3" i="23"/>
  <c r="A2" i="23"/>
  <c r="A1" i="23"/>
  <c r="A23" i="22"/>
  <c r="L22" i="22"/>
  <c r="A22" i="22"/>
  <c r="O20" i="22"/>
  <c r="K20" i="22"/>
  <c r="J20" i="22"/>
  <c r="I20" i="22"/>
  <c r="F20" i="22"/>
  <c r="K19" i="22"/>
  <c r="J19" i="22"/>
  <c r="K18" i="22"/>
  <c r="J18" i="22"/>
  <c r="I18" i="22"/>
  <c r="F18" i="22"/>
  <c r="A16" i="22"/>
  <c r="A15" i="22"/>
  <c r="A14" i="22"/>
  <c r="A13" i="22"/>
  <c r="A12" i="22"/>
  <c r="A11" i="22"/>
  <c r="A10" i="22"/>
  <c r="A9" i="22"/>
  <c r="A8" i="22"/>
  <c r="K7" i="22"/>
  <c r="J7" i="22"/>
  <c r="A4" i="22"/>
  <c r="L3" i="22"/>
  <c r="A2" i="22"/>
  <c r="A1" i="22"/>
  <c r="A23" i="21"/>
  <c r="L22" i="21"/>
  <c r="A22" i="21"/>
  <c r="O20" i="21"/>
  <c r="K20" i="21"/>
  <c r="J20" i="21"/>
  <c r="I20" i="21"/>
  <c r="F20" i="21"/>
  <c r="K19" i="21"/>
  <c r="J19" i="21"/>
  <c r="K18" i="21"/>
  <c r="J18" i="21"/>
  <c r="I18" i="21"/>
  <c r="F18" i="21"/>
  <c r="A16" i="21"/>
  <c r="A15" i="21"/>
  <c r="A14" i="21"/>
  <c r="A13" i="21"/>
  <c r="A12" i="21"/>
  <c r="A11" i="21"/>
  <c r="A10" i="21"/>
  <c r="A9" i="21"/>
  <c r="A8" i="21"/>
  <c r="K7" i="21"/>
  <c r="J7" i="21"/>
  <c r="A4" i="21"/>
  <c r="L3" i="21"/>
  <c r="A2" i="21"/>
  <c r="A1" i="21"/>
  <c r="A23" i="19"/>
  <c r="M22" i="19"/>
  <c r="A22" i="19"/>
  <c r="P20" i="19"/>
  <c r="L20" i="19"/>
  <c r="K20" i="19"/>
  <c r="J20" i="19"/>
  <c r="G20" i="19"/>
  <c r="L19" i="19"/>
  <c r="K19" i="19"/>
  <c r="L18" i="19"/>
  <c r="K18" i="19"/>
  <c r="J18" i="19"/>
  <c r="G18" i="19"/>
  <c r="A16" i="19"/>
  <c r="A15" i="19"/>
  <c r="A14" i="19"/>
  <c r="A13" i="19"/>
  <c r="A12" i="19"/>
  <c r="A11" i="19"/>
  <c r="A10" i="19"/>
  <c r="A9" i="19"/>
  <c r="A8" i="19"/>
  <c r="L7" i="19"/>
  <c r="K7" i="19"/>
  <c r="A4" i="19"/>
  <c r="M3" i="19"/>
  <c r="A2" i="19"/>
  <c r="A1" i="19"/>
  <c r="A18" i="18"/>
  <c r="F17" i="18"/>
  <c r="A17" i="18"/>
  <c r="I15" i="18"/>
  <c r="F15" i="18"/>
  <c r="E15" i="18"/>
  <c r="D15" i="18"/>
  <c r="C15" i="18"/>
  <c r="I13" i="18"/>
  <c r="F13" i="18"/>
  <c r="E13" i="18"/>
  <c r="D13" i="18"/>
  <c r="C13" i="18"/>
  <c r="B13" i="18"/>
  <c r="I12" i="18"/>
  <c r="F12" i="18"/>
  <c r="E12" i="18"/>
  <c r="D12" i="18"/>
  <c r="C12" i="18"/>
  <c r="B12" i="18"/>
  <c r="I11" i="18"/>
  <c r="F11" i="18"/>
  <c r="E11" i="18"/>
  <c r="D11" i="18"/>
  <c r="C11" i="18"/>
  <c r="B11" i="18"/>
  <c r="I10" i="18"/>
  <c r="F10" i="18"/>
  <c r="E10" i="18"/>
  <c r="D10" i="18"/>
  <c r="C10" i="18"/>
  <c r="B10" i="18"/>
  <c r="I9" i="18"/>
  <c r="F9" i="18"/>
  <c r="E9" i="18"/>
  <c r="D9" i="18"/>
  <c r="C9" i="18"/>
  <c r="B9" i="18"/>
  <c r="I8" i="18"/>
  <c r="F8" i="18"/>
  <c r="E8" i="18"/>
  <c r="D8" i="18"/>
  <c r="C8" i="18"/>
  <c r="B8" i="18"/>
  <c r="A4" i="18"/>
  <c r="F3" i="18"/>
  <c r="A2" i="18"/>
  <c r="A1" i="18"/>
  <c r="A23" i="16"/>
  <c r="J22" i="16"/>
  <c r="A22" i="16"/>
  <c r="M20" i="16"/>
  <c r="I20" i="16"/>
  <c r="H20" i="16"/>
  <c r="G20" i="16"/>
  <c r="F20" i="16"/>
  <c r="I19" i="16"/>
  <c r="H19" i="16"/>
  <c r="I18" i="16"/>
  <c r="H18" i="16"/>
  <c r="G18" i="16"/>
  <c r="F18" i="16"/>
  <c r="A16" i="16"/>
  <c r="A15" i="16"/>
  <c r="A14" i="16"/>
  <c r="A13" i="16"/>
  <c r="A12" i="16"/>
  <c r="A11" i="16"/>
  <c r="A10" i="16"/>
  <c r="A9" i="16"/>
  <c r="A8" i="16"/>
  <c r="I7" i="16"/>
  <c r="H7" i="16"/>
  <c r="A4" i="16"/>
  <c r="J3" i="16"/>
  <c r="A2" i="16"/>
  <c r="A1" i="16"/>
  <c r="A23" i="17"/>
  <c r="J22" i="17"/>
  <c r="A22" i="17"/>
  <c r="M20" i="17"/>
  <c r="I20" i="17"/>
  <c r="H20" i="17"/>
  <c r="G20" i="17"/>
  <c r="F20" i="17"/>
  <c r="A16" i="17"/>
  <c r="A15" i="17"/>
  <c r="A14" i="17"/>
  <c r="A13" i="17"/>
  <c r="A12" i="17"/>
  <c r="A11" i="17"/>
  <c r="A10" i="17"/>
  <c r="A9" i="17"/>
  <c r="A8" i="17"/>
  <c r="I7" i="17"/>
  <c r="H7" i="17"/>
  <c r="A4" i="17"/>
  <c r="J3" i="17"/>
  <c r="A2" i="17"/>
  <c r="A1" i="17"/>
  <c r="A21" i="14"/>
  <c r="J20" i="14"/>
  <c r="A20" i="14"/>
  <c r="M18" i="14"/>
  <c r="I18" i="14"/>
  <c r="H18" i="14"/>
  <c r="G18" i="14"/>
  <c r="F18" i="14"/>
  <c r="A16" i="14"/>
  <c r="A15" i="14"/>
  <c r="A14" i="14"/>
  <c r="A13" i="14"/>
  <c r="A12" i="14"/>
  <c r="A11" i="14"/>
  <c r="A10" i="14"/>
  <c r="A9" i="14"/>
  <c r="A8" i="14"/>
  <c r="I7" i="14"/>
  <c r="H7" i="14"/>
  <c r="A4" i="14"/>
  <c r="J3" i="14"/>
  <c r="A2" i="14"/>
  <c r="A1" i="14"/>
  <c r="A23" i="13"/>
  <c r="J22" i="13"/>
  <c r="A22" i="13"/>
  <c r="M20" i="13"/>
  <c r="I20" i="13"/>
  <c r="H20" i="13"/>
  <c r="G20" i="13"/>
  <c r="F20" i="13"/>
  <c r="I19" i="13"/>
  <c r="H19" i="13"/>
  <c r="I18" i="13"/>
  <c r="H18" i="13"/>
  <c r="G18" i="13"/>
  <c r="F18" i="13"/>
  <c r="A16" i="13"/>
  <c r="A15" i="13"/>
  <c r="A14" i="13"/>
  <c r="A13" i="13"/>
  <c r="A12" i="13"/>
  <c r="A11" i="13"/>
  <c r="A10" i="13"/>
  <c r="A9" i="13"/>
  <c r="A8" i="13"/>
  <c r="I7" i="13"/>
  <c r="H7" i="13"/>
  <c r="A4" i="13"/>
  <c r="J3" i="13"/>
  <c r="A2" i="13"/>
  <c r="A1" i="13"/>
  <c r="A23" i="12"/>
  <c r="L22" i="12"/>
  <c r="A22" i="12"/>
  <c r="O20" i="12"/>
  <c r="K20" i="12"/>
  <c r="J20" i="12"/>
  <c r="I20" i="12"/>
  <c r="H20" i="12"/>
  <c r="K19" i="12"/>
  <c r="J19" i="12"/>
  <c r="K18" i="12"/>
  <c r="J18" i="12"/>
  <c r="I18" i="12"/>
  <c r="H18" i="12"/>
  <c r="A16" i="12"/>
  <c r="A15" i="12"/>
  <c r="A14" i="12"/>
  <c r="A13" i="12"/>
  <c r="A12" i="12"/>
  <c r="A11" i="12"/>
  <c r="A10" i="12"/>
  <c r="A9" i="12"/>
  <c r="A8" i="12"/>
  <c r="K7" i="12"/>
  <c r="J7" i="12"/>
  <c r="A4" i="12"/>
  <c r="L3" i="12"/>
  <c r="A2" i="12"/>
  <c r="A1" i="12"/>
  <c r="A22" i="11"/>
  <c r="J21" i="11"/>
  <c r="A21" i="11"/>
  <c r="M19" i="11"/>
  <c r="I19" i="11"/>
  <c r="H19" i="11"/>
  <c r="G19" i="11"/>
  <c r="F19" i="11"/>
  <c r="A16" i="11"/>
  <c r="A15" i="11"/>
  <c r="A14" i="11"/>
  <c r="A13" i="11"/>
  <c r="A12" i="11"/>
  <c r="A11" i="11"/>
  <c r="A10" i="11"/>
  <c r="A9" i="11"/>
  <c r="A8" i="11"/>
  <c r="I7" i="11"/>
  <c r="H7" i="11"/>
  <c r="A4" i="11"/>
  <c r="J3" i="11"/>
  <c r="A2" i="11"/>
  <c r="A1" i="11"/>
  <c r="A22" i="10"/>
  <c r="J21" i="10"/>
  <c r="A21" i="10"/>
  <c r="M19" i="10"/>
  <c r="I19" i="10"/>
  <c r="H19" i="10"/>
  <c r="G19" i="10"/>
  <c r="F19" i="10"/>
  <c r="A16" i="10"/>
  <c r="A15" i="10"/>
  <c r="A14" i="10"/>
  <c r="A13" i="10"/>
  <c r="A12" i="10"/>
  <c r="A11" i="10"/>
  <c r="A10" i="10"/>
  <c r="A9" i="10"/>
  <c r="A8" i="10"/>
  <c r="I7" i="10"/>
  <c r="H7" i="10"/>
  <c r="A4" i="10"/>
  <c r="J3" i="10"/>
  <c r="A2" i="10"/>
  <c r="A1" i="10"/>
  <c r="A22" i="9"/>
  <c r="I21" i="9"/>
  <c r="A21" i="9"/>
  <c r="L19" i="9"/>
  <c r="H19" i="9"/>
  <c r="G19" i="9"/>
  <c r="F19" i="9"/>
  <c r="E19" i="9"/>
  <c r="A16" i="9"/>
  <c r="A15" i="9"/>
  <c r="A14" i="9"/>
  <c r="A13" i="9"/>
  <c r="A12" i="9"/>
  <c r="A11" i="9"/>
  <c r="A10" i="9"/>
  <c r="A9" i="9"/>
  <c r="A8" i="9"/>
  <c r="H7" i="9"/>
  <c r="G7" i="9"/>
  <c r="A4" i="9"/>
  <c r="I3" i="9"/>
  <c r="A2" i="9"/>
  <c r="A1" i="9"/>
  <c r="A22" i="8"/>
  <c r="I21" i="8"/>
  <c r="A21" i="8"/>
  <c r="L19" i="8"/>
  <c r="H19" i="8"/>
  <c r="G19" i="8"/>
  <c r="F19" i="8"/>
  <c r="E19" i="8"/>
  <c r="A16" i="8"/>
  <c r="A15" i="8"/>
  <c r="A14" i="8"/>
  <c r="A13" i="8"/>
  <c r="A12" i="8"/>
  <c r="A11" i="8"/>
  <c r="A10" i="8"/>
  <c r="A9" i="8"/>
  <c r="A8" i="8"/>
  <c r="H7" i="8"/>
  <c r="G7" i="8"/>
  <c r="A4" i="8"/>
  <c r="I3" i="8"/>
  <c r="A2" i="8"/>
  <c r="A1" i="8"/>
  <c r="A14" i="6"/>
  <c r="H13" i="6"/>
  <c r="A13" i="6"/>
  <c r="K11" i="6"/>
  <c r="G11" i="6"/>
  <c r="F11" i="6"/>
  <c r="E11" i="6"/>
  <c r="D11" i="6"/>
  <c r="A8" i="6"/>
  <c r="G7" i="6"/>
  <c r="F7" i="6"/>
  <c r="A4" i="6"/>
  <c r="H3" i="6"/>
  <c r="A2" i="6"/>
  <c r="A1" i="6"/>
  <c r="A15" i="7"/>
  <c r="F14" i="7"/>
  <c r="A14" i="7"/>
  <c r="I12" i="7"/>
  <c r="F12" i="7"/>
  <c r="E12" i="7"/>
  <c r="D12" i="7"/>
  <c r="C12" i="7"/>
  <c r="I10" i="7"/>
  <c r="F10" i="7"/>
  <c r="E10" i="7"/>
  <c r="D10" i="7"/>
  <c r="C10" i="7"/>
  <c r="B10" i="7"/>
  <c r="A10" i="7"/>
  <c r="I9" i="7"/>
  <c r="F9" i="7"/>
  <c r="E9" i="7"/>
  <c r="D9" i="7"/>
  <c r="C9" i="7"/>
  <c r="B9" i="7"/>
  <c r="A9" i="7"/>
  <c r="I8" i="7"/>
  <c r="F8" i="7"/>
  <c r="E8" i="7"/>
  <c r="D8" i="7"/>
  <c r="C8" i="7"/>
  <c r="B8" i="7"/>
  <c r="A8" i="7"/>
  <c r="A4" i="7"/>
  <c r="F3" i="7"/>
  <c r="A2" i="7"/>
  <c r="A1" i="7"/>
  <c r="A25" i="5"/>
  <c r="F24" i="5"/>
  <c r="A24" i="5"/>
  <c r="I22" i="5"/>
  <c r="F22" i="5"/>
  <c r="E22" i="5"/>
  <c r="D22" i="5"/>
  <c r="C22" i="5"/>
  <c r="I21" i="5"/>
  <c r="I20" i="5"/>
  <c r="F20" i="5"/>
  <c r="E20" i="5"/>
  <c r="D20" i="5"/>
  <c r="C20" i="5"/>
  <c r="B20" i="5"/>
  <c r="A20" i="5"/>
  <c r="I19" i="5"/>
  <c r="F19" i="5"/>
  <c r="E19" i="5"/>
  <c r="D19" i="5"/>
  <c r="C19" i="5"/>
  <c r="B19" i="5"/>
  <c r="A19" i="5"/>
  <c r="I18" i="5"/>
  <c r="F18" i="5"/>
  <c r="E18" i="5"/>
  <c r="D18" i="5"/>
  <c r="C18" i="5"/>
  <c r="B18" i="5"/>
  <c r="A18" i="5"/>
  <c r="I17" i="5"/>
  <c r="F17" i="5"/>
  <c r="E17" i="5"/>
  <c r="D17" i="5"/>
  <c r="C17" i="5"/>
  <c r="B17" i="5"/>
  <c r="A17" i="5"/>
  <c r="I16" i="5"/>
  <c r="F16" i="5"/>
  <c r="E16" i="5"/>
  <c r="D16" i="5"/>
  <c r="C16" i="5"/>
  <c r="B16" i="5"/>
  <c r="A16" i="5"/>
  <c r="I15" i="5"/>
  <c r="F15" i="5"/>
  <c r="E15" i="5"/>
  <c r="D15" i="5"/>
  <c r="C15" i="5"/>
  <c r="B15" i="5"/>
  <c r="A15" i="5"/>
  <c r="I14" i="5"/>
  <c r="F14" i="5"/>
  <c r="E14" i="5"/>
  <c r="D14" i="5"/>
  <c r="C14" i="5"/>
  <c r="B14" i="5"/>
  <c r="A14" i="5"/>
  <c r="I13" i="5"/>
  <c r="F13" i="5"/>
  <c r="E13" i="5"/>
  <c r="D13" i="5"/>
  <c r="C13" i="5"/>
  <c r="B13" i="5"/>
  <c r="A13" i="5"/>
  <c r="I12" i="5"/>
  <c r="F12" i="5"/>
  <c r="E12" i="5"/>
  <c r="D12" i="5"/>
  <c r="C12" i="5"/>
  <c r="B12" i="5"/>
  <c r="A12" i="5"/>
  <c r="I11" i="5"/>
  <c r="F11" i="5"/>
  <c r="E11" i="5"/>
  <c r="D11" i="5"/>
  <c r="C11" i="5"/>
  <c r="B11" i="5"/>
  <c r="A11" i="5"/>
  <c r="I10" i="5"/>
  <c r="F10" i="5"/>
  <c r="E10" i="5"/>
  <c r="D10" i="5"/>
  <c r="C10" i="5"/>
  <c r="B10" i="5"/>
  <c r="A10" i="5"/>
  <c r="I9" i="5"/>
  <c r="F9" i="5"/>
  <c r="E9" i="5"/>
  <c r="D9" i="5"/>
  <c r="C9" i="5"/>
  <c r="B9" i="5"/>
  <c r="A9" i="5"/>
  <c r="I8" i="5"/>
  <c r="F8" i="5"/>
  <c r="E8" i="5"/>
  <c r="D8" i="5"/>
  <c r="C8" i="5"/>
  <c r="B8" i="5"/>
  <c r="A8" i="5"/>
  <c r="A4" i="5"/>
  <c r="F3" i="5"/>
  <c r="A2" i="5"/>
  <c r="A1" i="5"/>
  <c r="F71" i="4"/>
  <c r="A71" i="4"/>
  <c r="H70" i="4"/>
  <c r="B70" i="4"/>
  <c r="I69" i="4"/>
  <c r="H69" i="4"/>
  <c r="F69" i="4"/>
  <c r="E69" i="4"/>
  <c r="D69" i="4"/>
  <c r="C69" i="4"/>
  <c r="B69" i="4"/>
  <c r="B68" i="4"/>
  <c r="I67" i="4"/>
  <c r="F67" i="4"/>
  <c r="E67" i="4"/>
  <c r="D67" i="4"/>
  <c r="C67" i="4"/>
  <c r="B67" i="4"/>
  <c r="I66" i="4"/>
  <c r="F66" i="4"/>
  <c r="E66" i="4"/>
  <c r="D66" i="4"/>
  <c r="C66" i="4"/>
  <c r="B66" i="4"/>
  <c r="I65" i="4"/>
  <c r="F65" i="4"/>
  <c r="E65" i="4"/>
  <c r="D65" i="4"/>
  <c r="C65" i="4"/>
  <c r="B65" i="4"/>
  <c r="I64" i="4"/>
  <c r="F64" i="4"/>
  <c r="E64" i="4"/>
  <c r="D64" i="4"/>
  <c r="C64" i="4"/>
  <c r="B64" i="4"/>
  <c r="I63" i="4"/>
  <c r="F63" i="4"/>
  <c r="E63" i="4"/>
  <c r="D63" i="4"/>
  <c r="C63" i="4"/>
  <c r="B63" i="4"/>
  <c r="I62" i="4"/>
  <c r="F62" i="4"/>
  <c r="E62" i="4"/>
  <c r="D62" i="4"/>
  <c r="C62" i="4"/>
  <c r="B62" i="4"/>
  <c r="I61" i="4"/>
  <c r="F61" i="4"/>
  <c r="E61" i="4"/>
  <c r="D61" i="4"/>
  <c r="C61" i="4"/>
  <c r="B61" i="4"/>
  <c r="I60" i="4"/>
  <c r="F60" i="4"/>
  <c r="E60" i="4"/>
  <c r="D60" i="4"/>
  <c r="C60" i="4"/>
  <c r="B60" i="4"/>
  <c r="I59" i="4"/>
  <c r="H59" i="4"/>
  <c r="F59" i="4"/>
  <c r="E59" i="4"/>
  <c r="D59" i="4"/>
  <c r="C59" i="4"/>
  <c r="B59" i="4"/>
  <c r="B58" i="4"/>
  <c r="I57" i="4"/>
  <c r="F57" i="4"/>
  <c r="E57" i="4"/>
  <c r="D57" i="4"/>
  <c r="C57" i="4"/>
  <c r="B57" i="4"/>
  <c r="I56" i="4"/>
  <c r="F56" i="4"/>
  <c r="E56" i="4"/>
  <c r="D56" i="4"/>
  <c r="C56" i="4"/>
  <c r="B56" i="4"/>
  <c r="I55" i="4"/>
  <c r="F55" i="4"/>
  <c r="E55" i="4"/>
  <c r="D55" i="4"/>
  <c r="C55" i="4"/>
  <c r="B55" i="4"/>
  <c r="I54" i="4"/>
  <c r="F54" i="4"/>
  <c r="E54" i="4"/>
  <c r="D54" i="4"/>
  <c r="C54" i="4"/>
  <c r="B54" i="4"/>
  <c r="I53" i="4"/>
  <c r="F53" i="4"/>
  <c r="E53" i="4"/>
  <c r="D53" i="4"/>
  <c r="C53" i="4"/>
  <c r="B53" i="4"/>
  <c r="I52" i="4"/>
  <c r="F52" i="4"/>
  <c r="E52" i="4"/>
  <c r="D52" i="4"/>
  <c r="C52" i="4"/>
  <c r="B52" i="4"/>
  <c r="I51" i="4"/>
  <c r="F51" i="4"/>
  <c r="E51" i="4"/>
  <c r="D51" i="4"/>
  <c r="C51" i="4"/>
  <c r="B51" i="4"/>
  <c r="I50" i="4"/>
  <c r="F50" i="4"/>
  <c r="E50" i="4"/>
  <c r="D50" i="4"/>
  <c r="C50" i="4"/>
  <c r="B50" i="4"/>
  <c r="I49" i="4"/>
  <c r="F49" i="4"/>
  <c r="E49" i="4"/>
  <c r="D49" i="4"/>
  <c r="C49" i="4"/>
  <c r="B49" i="4"/>
  <c r="I48" i="4"/>
  <c r="F48" i="4"/>
  <c r="E48" i="4"/>
  <c r="D48" i="4"/>
  <c r="C48" i="4"/>
  <c r="B48" i="4"/>
  <c r="I47" i="4"/>
  <c r="F47" i="4"/>
  <c r="E47" i="4"/>
  <c r="D47" i="4"/>
  <c r="C47" i="4"/>
  <c r="B47" i="4"/>
  <c r="I46" i="4"/>
  <c r="F46" i="4"/>
  <c r="E46" i="4"/>
  <c r="D46" i="4"/>
  <c r="C46" i="4"/>
  <c r="B46" i="4"/>
  <c r="I45" i="4"/>
  <c r="F45" i="4"/>
  <c r="E45" i="4"/>
  <c r="D45" i="4"/>
  <c r="C45" i="4"/>
  <c r="B45" i="4"/>
  <c r="I44" i="4"/>
  <c r="H44" i="4"/>
  <c r="F44" i="4"/>
  <c r="E44" i="4"/>
  <c r="D44" i="4"/>
  <c r="C44" i="4"/>
  <c r="B44" i="4"/>
  <c r="H43" i="4"/>
  <c r="B43" i="4"/>
  <c r="B42" i="4"/>
  <c r="I41" i="4"/>
  <c r="F41" i="4"/>
  <c r="E41" i="4"/>
  <c r="D41" i="4"/>
  <c r="C41" i="4"/>
  <c r="B41" i="4"/>
  <c r="I40" i="4"/>
  <c r="F40" i="4"/>
  <c r="E40" i="4"/>
  <c r="D40" i="4"/>
  <c r="C40" i="4"/>
  <c r="B40" i="4"/>
  <c r="I39" i="4"/>
  <c r="F39" i="4"/>
  <c r="E39" i="4"/>
  <c r="D39" i="4"/>
  <c r="C39" i="4"/>
  <c r="B39" i="4"/>
  <c r="I38" i="4"/>
  <c r="F38" i="4"/>
  <c r="E38" i="4"/>
  <c r="D38" i="4"/>
  <c r="C38" i="4"/>
  <c r="B38" i="4"/>
  <c r="I37" i="4"/>
  <c r="F37" i="4"/>
  <c r="E37" i="4"/>
  <c r="D37" i="4"/>
  <c r="C37" i="4"/>
  <c r="B37" i="4"/>
  <c r="I36" i="4"/>
  <c r="F36" i="4"/>
  <c r="E36" i="4"/>
  <c r="D36" i="4"/>
  <c r="C36" i="4"/>
  <c r="B36" i="4"/>
  <c r="I35" i="4"/>
  <c r="F35" i="4"/>
  <c r="E35" i="4"/>
  <c r="D35" i="4"/>
  <c r="C35" i="4"/>
  <c r="B35" i="4"/>
  <c r="I34" i="4"/>
  <c r="F34" i="4"/>
  <c r="E34" i="4"/>
  <c r="D34" i="4"/>
  <c r="C34" i="4"/>
  <c r="B34" i="4"/>
  <c r="I33" i="4"/>
  <c r="F33" i="4"/>
  <c r="E33" i="4"/>
  <c r="D33" i="4"/>
  <c r="C33" i="4"/>
  <c r="B33" i="4"/>
  <c r="I32" i="4"/>
  <c r="F32" i="4"/>
  <c r="E32" i="4"/>
  <c r="D32" i="4"/>
  <c r="C32" i="4"/>
  <c r="B32" i="4"/>
  <c r="B31" i="4"/>
  <c r="I30" i="4"/>
  <c r="F30" i="4"/>
  <c r="E30" i="4"/>
  <c r="D30" i="4"/>
  <c r="C30" i="4"/>
  <c r="B30" i="4"/>
  <c r="I29" i="4"/>
  <c r="F29" i="4"/>
  <c r="E29" i="4"/>
  <c r="D29" i="4"/>
  <c r="C29" i="4"/>
  <c r="B29" i="4"/>
  <c r="F28" i="4"/>
  <c r="E28" i="4"/>
  <c r="D28" i="4"/>
  <c r="C28" i="4"/>
  <c r="B28" i="4"/>
  <c r="I27" i="4"/>
  <c r="F27" i="4"/>
  <c r="E27" i="4"/>
  <c r="D27" i="4"/>
  <c r="C27" i="4"/>
  <c r="B27" i="4"/>
  <c r="I26" i="4"/>
  <c r="F26" i="4"/>
  <c r="E26" i="4"/>
  <c r="D26" i="4"/>
  <c r="C26" i="4"/>
  <c r="B26" i="4"/>
  <c r="I25" i="4"/>
  <c r="F25" i="4"/>
  <c r="E25" i="4"/>
  <c r="D25" i="4"/>
  <c r="C25" i="4"/>
  <c r="B25" i="4"/>
  <c r="I24" i="4"/>
  <c r="F24" i="4"/>
  <c r="E24" i="4"/>
  <c r="D24" i="4"/>
  <c r="C24" i="4"/>
  <c r="B24" i="4"/>
  <c r="H23" i="4"/>
  <c r="B23" i="4"/>
  <c r="B22" i="4"/>
  <c r="I21" i="4"/>
  <c r="F21" i="4"/>
  <c r="E21" i="4"/>
  <c r="D21" i="4"/>
  <c r="C21" i="4"/>
  <c r="B21" i="4"/>
  <c r="I20" i="4"/>
  <c r="F20" i="4"/>
  <c r="E20" i="4"/>
  <c r="D20" i="4"/>
  <c r="C20" i="4"/>
  <c r="B20" i="4"/>
  <c r="I19" i="4"/>
  <c r="F19" i="4"/>
  <c r="E19" i="4"/>
  <c r="D19" i="4"/>
  <c r="C19" i="4"/>
  <c r="B19" i="4"/>
  <c r="I18" i="4"/>
  <c r="F18" i="4"/>
  <c r="E18" i="4"/>
  <c r="D18" i="4"/>
  <c r="C18" i="4"/>
  <c r="B18" i="4"/>
  <c r="I17" i="4"/>
  <c r="F17" i="4"/>
  <c r="E17" i="4"/>
  <c r="D17" i="4"/>
  <c r="C17" i="4"/>
  <c r="B17" i="4"/>
  <c r="I16" i="4"/>
  <c r="F16" i="4"/>
  <c r="E16" i="4"/>
  <c r="D16" i="4"/>
  <c r="C16" i="4"/>
  <c r="B16" i="4"/>
  <c r="I15" i="4"/>
  <c r="F15" i="4"/>
  <c r="E15" i="4"/>
  <c r="D15" i="4"/>
  <c r="C15" i="4"/>
  <c r="B15" i="4"/>
  <c r="I14" i="4"/>
  <c r="F14" i="4"/>
  <c r="E14" i="4"/>
  <c r="D14" i="4"/>
  <c r="C14" i="4"/>
  <c r="B14" i="4"/>
  <c r="I13" i="4"/>
  <c r="F13" i="4"/>
  <c r="E13" i="4"/>
  <c r="D13" i="4"/>
  <c r="C13" i="4"/>
  <c r="B13" i="4"/>
  <c r="I12" i="4"/>
  <c r="F12" i="4"/>
  <c r="E12" i="4"/>
  <c r="D12" i="4"/>
  <c r="C12" i="4"/>
  <c r="B12" i="4"/>
  <c r="I11" i="4"/>
  <c r="F11" i="4"/>
  <c r="E11" i="4"/>
  <c r="D11" i="4"/>
  <c r="C11" i="4"/>
  <c r="B11" i="4"/>
  <c r="I10" i="4"/>
  <c r="F10" i="4"/>
  <c r="E10" i="4"/>
  <c r="D10" i="4"/>
  <c r="C10" i="4"/>
  <c r="B10" i="4"/>
  <c r="I9" i="4"/>
  <c r="F9" i="4"/>
  <c r="E9" i="4"/>
  <c r="D9" i="4"/>
  <c r="C9" i="4"/>
  <c r="B9" i="4"/>
  <c r="I8" i="4"/>
  <c r="H8" i="4"/>
  <c r="F8" i="4"/>
  <c r="E8" i="4"/>
  <c r="D8" i="4"/>
  <c r="C8" i="4"/>
  <c r="A4" i="4"/>
  <c r="F3" i="4"/>
  <c r="A2" i="4"/>
  <c r="A1" i="4"/>
  <c r="F14" i="3"/>
  <c r="A14" i="3"/>
  <c r="B13" i="3"/>
  <c r="F12" i="3"/>
  <c r="E12" i="3"/>
  <c r="D12" i="3"/>
  <c r="C12" i="3"/>
  <c r="B12" i="3"/>
  <c r="F11" i="3"/>
  <c r="E11" i="3"/>
  <c r="D11" i="3"/>
  <c r="C11" i="3"/>
  <c r="B11" i="3"/>
  <c r="F10" i="3"/>
  <c r="E10" i="3"/>
  <c r="D10" i="3"/>
  <c r="C10" i="3"/>
  <c r="B10" i="3"/>
  <c r="B9" i="3"/>
  <c r="B8" i="3"/>
  <c r="F7" i="3"/>
  <c r="E7" i="3"/>
  <c r="D7" i="3"/>
  <c r="C7" i="3"/>
  <c r="C5" i="3"/>
  <c r="A4" i="3"/>
  <c r="F3" i="3"/>
  <c r="A2" i="3"/>
  <c r="A1" i="3"/>
  <c r="A11" i="82"/>
  <c r="C10" i="82"/>
  <c r="B10" i="82"/>
  <c r="C9" i="82"/>
  <c r="B9" i="82"/>
  <c r="C8" i="82"/>
  <c r="B8" i="82"/>
  <c r="C7" i="82"/>
  <c r="B7" i="82"/>
  <c r="C3" i="82"/>
  <c r="A1" i="82"/>
  <c r="G83" i="2"/>
  <c r="E83" i="2"/>
  <c r="C83" i="2"/>
  <c r="A83" i="2"/>
  <c r="G82" i="2"/>
  <c r="E82" i="2"/>
  <c r="C82" i="2"/>
  <c r="A82" i="2"/>
  <c r="G81" i="2"/>
  <c r="E81" i="2"/>
  <c r="C81" i="2"/>
  <c r="A81" i="2"/>
  <c r="G80" i="2"/>
  <c r="E80" i="2"/>
  <c r="C80" i="2"/>
  <c r="A80" i="2"/>
  <c r="G79" i="2"/>
  <c r="E79" i="2"/>
  <c r="C79" i="2"/>
  <c r="A79" i="2"/>
  <c r="G78" i="2"/>
  <c r="E78" i="2"/>
  <c r="C78" i="2"/>
  <c r="A78" i="2"/>
  <c r="G77" i="2"/>
  <c r="E77" i="2"/>
  <c r="C77" i="2"/>
  <c r="A77" i="2"/>
  <c r="G76" i="2"/>
  <c r="E76" i="2"/>
  <c r="C76" i="2"/>
  <c r="A76" i="2"/>
  <c r="G75" i="2"/>
  <c r="E75" i="2"/>
  <c r="C75" i="2"/>
  <c r="A75" i="2"/>
  <c r="G74" i="2"/>
  <c r="E74" i="2"/>
  <c r="C74" i="2"/>
  <c r="A74" i="2"/>
  <c r="G73" i="2"/>
  <c r="E73" i="2"/>
  <c r="C73" i="2"/>
  <c r="A73" i="2"/>
  <c r="G72" i="2"/>
  <c r="E72" i="2"/>
  <c r="C72" i="2"/>
  <c r="A72" i="2"/>
  <c r="G71" i="2"/>
  <c r="E71" i="2"/>
  <c r="C71" i="2"/>
  <c r="A71" i="2"/>
  <c r="G70" i="2"/>
  <c r="E70" i="2"/>
  <c r="C70" i="2"/>
  <c r="A70" i="2"/>
  <c r="G69" i="2"/>
  <c r="E69" i="2"/>
  <c r="C69" i="2"/>
  <c r="A69" i="2"/>
  <c r="G68" i="2"/>
  <c r="E68" i="2"/>
  <c r="C68" i="2"/>
  <c r="A68" i="2"/>
  <c r="G67" i="2"/>
  <c r="E67" i="2"/>
  <c r="C67" i="2"/>
  <c r="A67" i="2"/>
  <c r="G66" i="2"/>
  <c r="E66" i="2"/>
  <c r="C66" i="2"/>
  <c r="A66" i="2"/>
  <c r="G65" i="2"/>
  <c r="E65" i="2"/>
  <c r="C65" i="2"/>
  <c r="A65" i="2"/>
  <c r="G64" i="2"/>
  <c r="E64" i="2"/>
  <c r="C64" i="2"/>
  <c r="A64" i="2"/>
  <c r="G63" i="2"/>
  <c r="E63" i="2"/>
  <c r="C63" i="2"/>
  <c r="A63" i="2"/>
  <c r="G62" i="2"/>
  <c r="E62" i="2"/>
  <c r="C62" i="2"/>
  <c r="A62" i="2"/>
  <c r="G61" i="2"/>
  <c r="E61" i="2"/>
  <c r="C61" i="2"/>
  <c r="A61" i="2"/>
  <c r="G60" i="2"/>
  <c r="E60" i="2"/>
  <c r="C60" i="2"/>
  <c r="A60" i="2"/>
  <c r="G59" i="2"/>
  <c r="E59" i="2"/>
  <c r="C59" i="2"/>
  <c r="A59" i="2"/>
  <c r="G58" i="2"/>
  <c r="E58" i="2"/>
  <c r="C58" i="2"/>
  <c r="A58" i="2"/>
  <c r="G57" i="2"/>
  <c r="E57" i="2"/>
  <c r="C57" i="2"/>
  <c r="A57" i="2"/>
  <c r="G56" i="2"/>
  <c r="E56" i="2"/>
  <c r="C56" i="2"/>
  <c r="A56" i="2"/>
  <c r="G55" i="2"/>
  <c r="E55" i="2"/>
  <c r="C55" i="2"/>
  <c r="A55" i="2"/>
  <c r="G54" i="2"/>
  <c r="E54" i="2"/>
  <c r="C54" i="2"/>
  <c r="A54" i="2"/>
  <c r="G53" i="2"/>
  <c r="E53" i="2"/>
  <c r="C53" i="2"/>
  <c r="A53" i="2"/>
  <c r="G52" i="2"/>
  <c r="E52" i="2"/>
  <c r="C52" i="2"/>
  <c r="A52" i="2"/>
  <c r="G51" i="2"/>
  <c r="E51" i="2"/>
  <c r="C51" i="2"/>
  <c r="A51" i="2"/>
  <c r="G50" i="2"/>
  <c r="E50" i="2"/>
  <c r="C50" i="2"/>
  <c r="A50" i="2"/>
  <c r="G49" i="2"/>
  <c r="E49" i="2"/>
  <c r="C49" i="2"/>
  <c r="A49" i="2"/>
  <c r="G48" i="2"/>
  <c r="E48" i="2"/>
  <c r="C48" i="2"/>
  <c r="A48" i="2"/>
  <c r="G47" i="2"/>
  <c r="E47" i="2"/>
  <c r="C47" i="2"/>
  <c r="A47" i="2"/>
  <c r="G46" i="2"/>
  <c r="E46" i="2"/>
  <c r="C46" i="2"/>
  <c r="A46" i="2"/>
  <c r="G45" i="2"/>
  <c r="E45" i="2"/>
  <c r="C45" i="2"/>
  <c r="A45" i="2"/>
  <c r="G44" i="2"/>
  <c r="E44" i="2"/>
  <c r="C44" i="2"/>
  <c r="A44" i="2"/>
  <c r="G43" i="2"/>
  <c r="E43" i="2"/>
  <c r="C43" i="2"/>
  <c r="A43" i="2"/>
  <c r="G42" i="2"/>
  <c r="E42" i="2"/>
  <c r="C42" i="2"/>
  <c r="A42" i="2"/>
  <c r="G41" i="2"/>
  <c r="E41" i="2"/>
  <c r="C41" i="2"/>
  <c r="G40" i="2"/>
  <c r="E40" i="2"/>
  <c r="C40" i="2"/>
  <c r="A40" i="2"/>
  <c r="G39" i="2"/>
  <c r="E39" i="2"/>
  <c r="C39" i="2"/>
  <c r="A39" i="2"/>
  <c r="G38" i="2"/>
  <c r="E38" i="2"/>
  <c r="C38" i="2"/>
  <c r="A38" i="2"/>
  <c r="G37" i="2"/>
  <c r="E37" i="2"/>
  <c r="C37" i="2"/>
  <c r="A37" i="2"/>
  <c r="G36" i="2"/>
  <c r="E36" i="2"/>
  <c r="C36" i="2"/>
  <c r="A36" i="2"/>
  <c r="G35" i="2"/>
  <c r="E35" i="2"/>
  <c r="C35" i="2"/>
  <c r="A35" i="2"/>
  <c r="G34" i="2"/>
  <c r="E34" i="2"/>
  <c r="C34" i="2"/>
  <c r="A34" i="2"/>
  <c r="G33" i="2"/>
  <c r="E33" i="2"/>
  <c r="C33" i="2"/>
  <c r="A33" i="2"/>
  <c r="G32" i="2"/>
  <c r="E32" i="2"/>
  <c r="C32" i="2"/>
  <c r="A32" i="2"/>
  <c r="G31" i="2"/>
  <c r="E31" i="2"/>
  <c r="C31" i="2"/>
  <c r="A31" i="2"/>
  <c r="G30" i="2"/>
  <c r="E30" i="2"/>
  <c r="C30" i="2"/>
  <c r="A30" i="2"/>
  <c r="G29" i="2"/>
  <c r="E29" i="2"/>
  <c r="C29" i="2"/>
  <c r="A29" i="2"/>
  <c r="G28" i="2"/>
  <c r="E28" i="2"/>
  <c r="C28" i="2"/>
  <c r="A28" i="2"/>
  <c r="G27" i="2"/>
  <c r="E27" i="2"/>
  <c r="C27" i="2"/>
  <c r="A27" i="2"/>
  <c r="G26" i="2"/>
  <c r="E26" i="2"/>
  <c r="C26" i="2"/>
  <c r="A26" i="2"/>
  <c r="G25" i="2"/>
  <c r="E25" i="2"/>
  <c r="C25" i="2"/>
  <c r="A25" i="2"/>
  <c r="G24" i="2"/>
  <c r="E24" i="2"/>
  <c r="C24" i="2"/>
  <c r="A24" i="2"/>
  <c r="G23" i="2"/>
  <c r="E23" i="2"/>
  <c r="C23" i="2"/>
  <c r="A23" i="2"/>
  <c r="G22" i="2"/>
  <c r="E22" i="2"/>
  <c r="C22" i="2"/>
  <c r="A22" i="2"/>
  <c r="G21" i="2"/>
  <c r="E21" i="2"/>
  <c r="C21" i="2"/>
  <c r="A21" i="2"/>
  <c r="G20" i="2"/>
  <c r="E20" i="2"/>
  <c r="C20" i="2"/>
  <c r="A20" i="2"/>
  <c r="G19" i="2"/>
  <c r="E19" i="2"/>
  <c r="C19" i="2"/>
  <c r="A19" i="2"/>
  <c r="G18" i="2"/>
  <c r="E18" i="2"/>
  <c r="C18" i="2"/>
  <c r="A18" i="2"/>
  <c r="G17" i="2"/>
  <c r="E17" i="2"/>
  <c r="C17" i="2"/>
  <c r="A17" i="2"/>
  <c r="G16" i="2"/>
  <c r="E16" i="2"/>
  <c r="C16" i="2"/>
  <c r="A16" i="2"/>
  <c r="G15" i="2"/>
  <c r="E15" i="2"/>
  <c r="C15" i="2"/>
  <c r="A15" i="2"/>
  <c r="G14" i="2"/>
  <c r="E14" i="2"/>
  <c r="C14" i="2"/>
  <c r="A14" i="2"/>
  <c r="G13" i="2"/>
  <c r="E13" i="2"/>
  <c r="C13" i="2"/>
  <c r="A13" i="2"/>
  <c r="G12" i="2"/>
  <c r="E12" i="2"/>
  <c r="C12" i="2"/>
  <c r="A12" i="2"/>
  <c r="G11" i="2"/>
  <c r="E11" i="2"/>
  <c r="C11" i="2"/>
  <c r="A11" i="2"/>
  <c r="G10" i="2"/>
  <c r="E10" i="2"/>
  <c r="C10" i="2"/>
  <c r="A10" i="2"/>
  <c r="G9" i="2"/>
  <c r="E9" i="2"/>
  <c r="C9" i="2"/>
  <c r="A9" i="2"/>
  <c r="G8" i="2"/>
  <c r="E8" i="2"/>
  <c r="C8" i="2"/>
  <c r="A8" i="2"/>
  <c r="G7" i="2"/>
  <c r="E7" i="2"/>
  <c r="C7" i="2"/>
  <c r="A7" i="2"/>
  <c r="G6" i="2"/>
  <c r="E6" i="2"/>
  <c r="C6" i="2"/>
  <c r="A6" i="2"/>
  <c r="E5" i="2"/>
  <c r="C5" i="2"/>
  <c r="B2" i="2"/>
  <c r="H22" i="1"/>
  <c r="G22" i="1"/>
  <c r="F22" i="1"/>
  <c r="E22" i="1"/>
  <c r="D22" i="1"/>
  <c r="D20" i="1"/>
  <c r="J17" i="1"/>
  <c r="G17" i="1"/>
  <c r="E17" i="1"/>
  <c r="J15" i="1"/>
  <c r="E15" i="1"/>
  <c r="D13" i="1"/>
  <c r="D11" i="1"/>
  <c r="D9" i="1"/>
  <c r="D7" i="1"/>
  <c r="D5" i="1"/>
  <c r="B8" i="73"/>
  <c r="B7" i="73"/>
  <c r="B6" i="73"/>
  <c r="B5" i="73"/>
  <c r="B4" i="73"/>
  <c r="B3" i="73"/>
  <c r="G17" i="41" l="1"/>
  <c r="G13" i="41" s="1"/>
  <c r="G19" i="41" s="1"/>
  <c r="I73" i="47"/>
  <c r="F13" i="41"/>
  <c r="F19" i="41" s="1"/>
  <c r="D15" i="28" s="1"/>
  <c r="H17" i="41"/>
  <c r="H13" i="41" s="1"/>
  <c r="H19" i="41" s="1"/>
  <c r="M13" i="41"/>
  <c r="C19" i="41"/>
  <c r="I13" i="41"/>
  <c r="O17" i="41"/>
  <c r="D13" i="41"/>
  <c r="J17" i="41"/>
  <c r="M17" i="41"/>
  <c r="E13" i="41"/>
  <c r="E19" i="41" s="1"/>
  <c r="I17" i="41"/>
  <c r="M19" i="41" l="1"/>
  <c r="I19" i="41"/>
  <c r="O13" i="41"/>
  <c r="D19" i="41"/>
  <c r="J13" i="41"/>
  <c r="D31" i="4"/>
  <c r="D26" i="28"/>
  <c r="O19" i="41" l="1"/>
  <c r="J19" i="41"/>
  <c r="C15" i="28"/>
  <c r="D23" i="4"/>
  <c r="D43" i="4" l="1"/>
  <c r="D8" i="3"/>
  <c r="I15" i="28"/>
  <c r="C31" i="4"/>
  <c r="C26" i="28"/>
  <c r="E15" i="28"/>
  <c r="E26" i="28" s="1"/>
  <c r="I26" i="28" l="1"/>
  <c r="F26" i="28"/>
  <c r="C23" i="4"/>
  <c r="I31" i="4"/>
  <c r="E31" i="4"/>
  <c r="F15" i="28"/>
  <c r="D70" i="4"/>
  <c r="D9" i="3"/>
  <c r="D13" i="3" l="1"/>
  <c r="E23" i="4"/>
  <c r="F31" i="4"/>
  <c r="C8" i="3"/>
  <c r="C43" i="4"/>
  <c r="F23" i="4"/>
  <c r="I23" i="4"/>
  <c r="E43" i="4" l="1"/>
  <c r="E8" i="3"/>
  <c r="F8" i="3"/>
  <c r="C70" i="4"/>
  <c r="F43" i="4"/>
  <c r="C9" i="3"/>
  <c r="I43" i="4"/>
  <c r="F9" i="3" l="1"/>
  <c r="I70" i="4"/>
  <c r="C13" i="3"/>
  <c r="E70" i="4"/>
  <c r="E9" i="3"/>
  <c r="E13" i="3" l="1"/>
  <c r="F70" i="4"/>
  <c r="F1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C10" authorId="0" shapeId="0" xr:uid="{00000000-0006-0000-0100-000001000000}">
      <text>
        <r>
          <rPr>
            <sz val="12"/>
            <color indexed="10"/>
            <rFont val="楷体"/>
            <family val="3"/>
            <charset val="134"/>
          </rPr>
          <t>被评估单位仅在绿色单元格填写。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33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3B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49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06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07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08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09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14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1F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J1" authorId="0" shapeId="0" xr:uid="{00000000-0006-0000-27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ChenJunfa</author>
  </authors>
  <commentList>
    <comment ref="F1" authorId="0" shapeId="0" xr:uid="{00000000-0006-0000-2F00-000001000000}">
      <text>
        <r>
          <rPr>
            <b/>
            <sz val="12"/>
            <color indexed="10"/>
            <rFont val="楷体"/>
            <family val="3"/>
            <charset val="134"/>
          </rPr>
          <t>此表为汇总表，自动生成，勿填列任何字符、勿更改任何内容！</t>
        </r>
      </text>
    </comment>
  </commentList>
</comments>
</file>

<file path=xl/sharedStrings.xml><?xml version="1.0" encoding="utf-8"?>
<sst xmlns="http://schemas.openxmlformats.org/spreadsheetml/2006/main" count="2374" uniqueCount="622">
  <si>
    <t>说明</t>
  </si>
  <si>
    <t>本模板文件根据财政部《关于修订印发合并财务报表格式（2019版）的通知》（财会〔2019〕16号，2019-09-19发布）制定，供评估项目相关人员参考。</t>
  </si>
  <si>
    <t>对于具体的评估项目（指已经明确评估的委托关系的项目），可以将此模板文件发送给相关当事人。</t>
  </si>
  <si>
    <t>上述相关当事人填表时，首先应当在“基本信息”电子表的“C4”单元格里填写A。此种情形下所有电子表的均为申报类电子表。</t>
  </si>
  <si>
    <t>所有涉及汇总的电子表，都设置了具有勾稽关系的链接和/或公式，建议这类表至少在最终定稿前不要输入任何字符或修改。</t>
  </si>
  <si>
    <t>只有在“基本信息”电子表的“C4”单元格里填写B时，所有电子表的会变为评估类电子表（表头、表号等符合相关评估规范）。</t>
  </si>
  <si>
    <t>拷贝本文件中已有单元格的公式时，建议采用选择性粘贴下的“公式”项，以免打乱了整个文件中各个单元格的格式。</t>
  </si>
  <si>
    <t>如果某电子表所列示的输入行不够填列，建议在填列前先行在标有数字序号最后一行前插入若干行，这样确保该表的汇总数不会漏掉插入行的结果。</t>
  </si>
  <si>
    <t>基本信息索引</t>
  </si>
  <si>
    <t>项目类别</t>
  </si>
  <si>
    <t>内容填报区</t>
  </si>
  <si>
    <t>参考样式</t>
  </si>
  <si>
    <t>文档性质</t>
  </si>
  <si>
    <t>B</t>
  </si>
  <si>
    <r>
      <rPr>
        <sz val="9"/>
        <color rgb="FFC00000"/>
        <rFont val="FangSong"/>
        <family val="3"/>
      </rPr>
      <t>文档性质是指“A.申报评估类”或“B.评估工作类”，在左侧单元格填</t>
    </r>
    <r>
      <rPr>
        <b/>
        <sz val="9"/>
        <color theme="1"/>
        <rFont val="FangSong"/>
        <family val="3"/>
      </rPr>
      <t>A</t>
    </r>
    <r>
      <rPr>
        <sz val="9"/>
        <color rgb="FFC00000"/>
        <rFont val="FangSong"/>
        <family val="3"/>
      </rPr>
      <t>或</t>
    </r>
    <r>
      <rPr>
        <b/>
        <sz val="9"/>
        <color theme="1"/>
        <rFont val="FangSong"/>
        <family val="3"/>
      </rPr>
      <t>B</t>
    </r>
    <r>
      <rPr>
        <sz val="9"/>
        <color rgb="FFC00000"/>
        <rFont val="FangSong"/>
        <family val="3"/>
      </rPr>
      <t>。</t>
    </r>
  </si>
  <si>
    <t>委托方全称</t>
  </si>
  <si>
    <t>中国电信股份有限公司青海分公司</t>
  </si>
  <si>
    <t>项目名称</t>
  </si>
  <si>
    <t>评估基准日</t>
  </si>
  <si>
    <t>2026年07月24日</t>
  </si>
  <si>
    <t>20yy年mm月dd日</t>
  </si>
  <si>
    <t>评估目的所对应的经济行为</t>
  </si>
  <si>
    <t>资产处置</t>
  </si>
  <si>
    <t>被评估单位全称</t>
  </si>
  <si>
    <t>被评估单位法定代表人</t>
  </si>
  <si>
    <t>孙晓东</t>
  </si>
  <si>
    <t>被评估单位财务负责人</t>
  </si>
  <si>
    <t>石桦</t>
  </si>
  <si>
    <t>被评估单位申报表填表人</t>
  </si>
  <si>
    <t>陈冲</t>
  </si>
  <si>
    <t>被评估单位申报表填表日期</t>
  </si>
  <si>
    <t>评估开始日期</t>
  </si>
  <si>
    <t>评估结束日期</t>
  </si>
  <si>
    <t>签字评估师A</t>
  </si>
  <si>
    <t>签字评估师B</t>
  </si>
  <si>
    <t>资产负债项目</t>
  </si>
  <si>
    <t>评估人员姓名</t>
  </si>
  <si>
    <t>表号</t>
  </si>
  <si>
    <t>资产负债(万元)</t>
  </si>
  <si>
    <t>1</t>
  </si>
  <si>
    <t>资产负债</t>
  </si>
  <si>
    <t>2</t>
  </si>
  <si>
    <t>流动资产</t>
  </si>
  <si>
    <t>3</t>
  </si>
  <si>
    <t>货币资金</t>
  </si>
  <si>
    <t>3-1</t>
  </si>
  <si>
    <t>库存现金</t>
  </si>
  <si>
    <t>3-1-1</t>
  </si>
  <si>
    <t>银行存款</t>
  </si>
  <si>
    <t>3-1-2</t>
  </si>
  <si>
    <t>其他货币资金</t>
  </si>
  <si>
    <t>3-1-3</t>
  </si>
  <si>
    <t>交易性金融资产</t>
  </si>
  <si>
    <t>3-2</t>
  </si>
  <si>
    <t>衍生金融资产</t>
  </si>
  <si>
    <t>3-3</t>
  </si>
  <si>
    <t>应收票据</t>
  </si>
  <si>
    <t>3-4</t>
  </si>
  <si>
    <t>应收账款</t>
  </si>
  <si>
    <t>3-5</t>
  </si>
  <si>
    <t>应收款项融资</t>
  </si>
  <si>
    <t>3-6</t>
  </si>
  <si>
    <t>预付款项</t>
  </si>
  <si>
    <t>3-7</t>
  </si>
  <si>
    <t>其他应收款</t>
  </si>
  <si>
    <t>3-8</t>
  </si>
  <si>
    <t>存货</t>
  </si>
  <si>
    <t>3-9</t>
  </si>
  <si>
    <t>存货——材料采购/在途物资</t>
  </si>
  <si>
    <t>3-9-1</t>
  </si>
  <si>
    <t>存货——原材料</t>
  </si>
  <si>
    <t>3-9-2</t>
  </si>
  <si>
    <t>存货——在产品/半成品</t>
  </si>
  <si>
    <t>3-9-3</t>
  </si>
  <si>
    <t>存货——产成品/发出商品/库存商品</t>
  </si>
  <si>
    <t>3-9-4</t>
  </si>
  <si>
    <t>存货——委托加工物资</t>
  </si>
  <si>
    <t>3-9-5</t>
  </si>
  <si>
    <t>存货——包装物和低值易耗品/周转材料</t>
  </si>
  <si>
    <t>3-9-6</t>
  </si>
  <si>
    <t>合同资产</t>
  </si>
  <si>
    <t>3-10</t>
  </si>
  <si>
    <t>持有待售资产</t>
  </si>
  <si>
    <t>3-11</t>
  </si>
  <si>
    <t>一年内到期非流动资产</t>
  </si>
  <si>
    <t>3-12</t>
  </si>
  <si>
    <t>其他流动资产</t>
  </si>
  <si>
    <t>3-13</t>
  </si>
  <si>
    <t>非流动资产</t>
  </si>
  <si>
    <t>4</t>
  </si>
  <si>
    <t>债权投资</t>
  </si>
  <si>
    <t>4-1</t>
  </si>
  <si>
    <t>其他债权投资</t>
  </si>
  <si>
    <t>4-2</t>
  </si>
  <si>
    <t>长期应收款</t>
  </si>
  <si>
    <t>4-3</t>
  </si>
  <si>
    <t>长期股权投资</t>
  </si>
  <si>
    <t>4-4</t>
  </si>
  <si>
    <t>其他权益工具投资</t>
  </si>
  <si>
    <t>4-5</t>
  </si>
  <si>
    <t>其他非流动金融资产</t>
  </si>
  <si>
    <t>4-6</t>
  </si>
  <si>
    <t>投资性房地产</t>
  </si>
  <si>
    <t>4-7</t>
  </si>
  <si>
    <t>固定资产</t>
  </si>
  <si>
    <t>4-8</t>
  </si>
  <si>
    <t>固定资产——房屋类建筑物</t>
  </si>
  <si>
    <t>4-8-1-1</t>
  </si>
  <si>
    <t>固定资产——构筑物类建筑物</t>
  </si>
  <si>
    <t>4-8-1-2</t>
  </si>
  <si>
    <t>固定资产——管道及沟槽</t>
  </si>
  <si>
    <t>4-8-1-3</t>
  </si>
  <si>
    <t>固定资产——机械类设备</t>
  </si>
  <si>
    <t>4-8-2-1</t>
  </si>
  <si>
    <t>固定资产——运输类设备</t>
  </si>
  <si>
    <t>4-8-2-2</t>
  </si>
  <si>
    <t>固定资产——电子类设备</t>
  </si>
  <si>
    <t>4-8-2-3</t>
  </si>
  <si>
    <t>报废蓄电池</t>
  </si>
  <si>
    <t>姚建军、王代军、金建旭</t>
  </si>
  <si>
    <t>4-8-2-4</t>
  </si>
  <si>
    <t>在建工程</t>
  </si>
  <si>
    <t>4-9</t>
  </si>
  <si>
    <t>在建工程——土建工程</t>
  </si>
  <si>
    <t>4-9-1</t>
  </si>
  <si>
    <t>在建工程——设备工程</t>
  </si>
  <si>
    <t>4-9-2</t>
  </si>
  <si>
    <t>在建工程——其他工程</t>
  </si>
  <si>
    <t>4-9-3</t>
  </si>
  <si>
    <t>生产性生物资产</t>
  </si>
  <si>
    <t>4-10</t>
  </si>
  <si>
    <t>油气资产</t>
  </si>
  <si>
    <t>4-11</t>
  </si>
  <si>
    <t>使用权资产</t>
  </si>
  <si>
    <t>4-12</t>
  </si>
  <si>
    <t>无形资产</t>
  </si>
  <si>
    <t>4-13</t>
  </si>
  <si>
    <t>无形资产——土地使用权</t>
  </si>
  <si>
    <t>4-13-1</t>
  </si>
  <si>
    <t>无形资产——其他无形资产</t>
  </si>
  <si>
    <t>4-13-2</t>
  </si>
  <si>
    <t>开发支出</t>
  </si>
  <si>
    <t>4-14</t>
  </si>
  <si>
    <t>商誉</t>
  </si>
  <si>
    <t>4-15</t>
  </si>
  <si>
    <t>长期待摊费用</t>
  </si>
  <si>
    <t>4-16</t>
  </si>
  <si>
    <t>递延所得税资产</t>
  </si>
  <si>
    <t>4-17</t>
  </si>
  <si>
    <t>其他非流动资产</t>
  </si>
  <si>
    <t>4-18</t>
  </si>
  <si>
    <t>流动负债</t>
  </si>
  <si>
    <t>5</t>
  </si>
  <si>
    <t>短期借款</t>
  </si>
  <si>
    <t>5-1</t>
  </si>
  <si>
    <t>交易性金融负债</t>
  </si>
  <si>
    <t>5-2</t>
  </si>
  <si>
    <t>衍生金融负债</t>
  </si>
  <si>
    <t>5-3</t>
  </si>
  <si>
    <t>应付票据</t>
  </si>
  <si>
    <t>5-4</t>
  </si>
  <si>
    <t>应付账款</t>
  </si>
  <si>
    <t>5-5</t>
  </si>
  <si>
    <t>预收款项</t>
  </si>
  <si>
    <t>5-6</t>
  </si>
  <si>
    <t>合同负债</t>
  </si>
  <si>
    <t>5-7</t>
  </si>
  <si>
    <t>应付职工薪酬</t>
  </si>
  <si>
    <t>5-8</t>
  </si>
  <si>
    <t>应交税费</t>
  </si>
  <si>
    <t>5-9</t>
  </si>
  <si>
    <t>其他应付款</t>
  </si>
  <si>
    <t>5-10</t>
  </si>
  <si>
    <t>持有待售负债</t>
  </si>
  <si>
    <t>5-11</t>
  </si>
  <si>
    <t>一年内到期的非流动负债</t>
  </si>
  <si>
    <t>5-12</t>
  </si>
  <si>
    <t>其他流动负债</t>
  </si>
  <si>
    <t>5-13</t>
  </si>
  <si>
    <t>非流动负债</t>
  </si>
  <si>
    <t>6</t>
  </si>
  <si>
    <t>长期借款</t>
  </si>
  <si>
    <t>6-1</t>
  </si>
  <si>
    <t>应付债券</t>
  </si>
  <si>
    <t>6-2</t>
  </si>
  <si>
    <t>租赁负债</t>
  </si>
  <si>
    <t>6-3</t>
  </si>
  <si>
    <t>长期应付款</t>
  </si>
  <si>
    <t>6-4</t>
  </si>
  <si>
    <t>预计负债</t>
  </si>
  <si>
    <t>6-5</t>
  </si>
  <si>
    <t>递延收益</t>
  </si>
  <si>
    <t>6-6</t>
  </si>
  <si>
    <t>递延所得税负债</t>
  </si>
  <si>
    <t>6-7</t>
  </si>
  <si>
    <t>其他非流动负债</t>
  </si>
  <si>
    <t>6-8</t>
  </si>
  <si>
    <t>被评估企业名称：</t>
  </si>
  <si>
    <t>法定代表人：</t>
  </si>
  <si>
    <t>被评估企业填表人：</t>
  </si>
  <si>
    <t>填表日期：</t>
  </si>
  <si>
    <t>财务负责人：</t>
  </si>
  <si>
    <t>行号</t>
  </si>
  <si>
    <t>表名</t>
  </si>
  <si>
    <t>金额单位：人民币万元</t>
  </si>
  <si>
    <t>项目</t>
  </si>
  <si>
    <t>行</t>
  </si>
  <si>
    <t>账面值</t>
  </si>
  <si>
    <t>评估值</t>
  </si>
  <si>
    <t>评估增减值</t>
  </si>
  <si>
    <t>增减率</t>
  </si>
  <si>
    <t>号</t>
  </si>
  <si>
    <t>BV</t>
  </si>
  <si>
    <t>MV</t>
  </si>
  <si>
    <t>ZV=MV-BV</t>
  </si>
  <si>
    <t>ZV/BV</t>
  </si>
  <si>
    <t>资产总计</t>
  </si>
  <si>
    <t>负债总计</t>
  </si>
  <si>
    <t>股东权益总计</t>
  </si>
  <si>
    <t>名称</t>
  </si>
  <si>
    <t>评估单价（元/2V.Ah）</t>
  </si>
  <si>
    <t>备注</t>
  </si>
  <si>
    <t>阀控式铅酸蓄电池</t>
  </si>
  <si>
    <r>
      <rPr>
        <sz val="9"/>
        <color rgb="FF000000"/>
        <rFont val="仿宋"/>
        <family val="3"/>
        <charset val="134"/>
      </rPr>
      <t>12V</t>
    </r>
    <r>
      <rPr>
        <sz val="9"/>
        <color rgb="FF000000"/>
        <rFont val="MS Gothic"/>
        <family val="3"/>
        <charset val="128"/>
      </rPr>
      <t>・</t>
    </r>
    <r>
      <rPr>
        <sz val="9"/>
        <color rgb="FF000000"/>
        <rFont val="仿宋"/>
        <family val="3"/>
        <charset val="134"/>
      </rPr>
      <t>Ah电池折算 2V</t>
    </r>
    <r>
      <rPr>
        <sz val="9"/>
        <color rgb="FF000000"/>
        <rFont val="MS Gothic"/>
        <family val="3"/>
        <charset val="128"/>
      </rPr>
      <t>・</t>
    </r>
    <r>
      <rPr>
        <sz val="9"/>
        <color rgb="FF000000"/>
        <rFont val="仿宋"/>
        <family val="3"/>
        <charset val="134"/>
      </rPr>
      <t>Ah系数为6</t>
    </r>
  </si>
  <si>
    <t>金额单位：人民币元</t>
  </si>
  <si>
    <t>被评估企业申报评估信息</t>
  </si>
  <si>
    <t>评估机构评估信息</t>
  </si>
  <si>
    <t>审计结果</t>
  </si>
  <si>
    <t>结论</t>
  </si>
  <si>
    <t>一.流动资产合计</t>
  </si>
  <si>
    <t xml:space="preserve">  货币资金 </t>
  </si>
  <si>
    <t xml:space="preserve">  交易性金融资产 </t>
  </si>
  <si>
    <t xml:space="preserve">  衍生金融资产</t>
  </si>
  <si>
    <t xml:space="preserve">  应收票据</t>
  </si>
  <si>
    <t xml:space="preserve">  应收账款</t>
  </si>
  <si>
    <t xml:space="preserve">  应收款项融资</t>
  </si>
  <si>
    <t xml:space="preserve">  预付款项 </t>
  </si>
  <si>
    <t xml:space="preserve">  其他应收款 </t>
  </si>
  <si>
    <t xml:space="preserve">  存货 </t>
  </si>
  <si>
    <t xml:space="preserve">  合同资产 </t>
  </si>
  <si>
    <t xml:space="preserve">  持有待售资产</t>
  </si>
  <si>
    <t xml:space="preserve">  一年内到期非流动资产</t>
  </si>
  <si>
    <t xml:space="preserve">  其他流动资产 </t>
  </si>
  <si>
    <t>二.非流动资产合计</t>
  </si>
  <si>
    <t xml:space="preserve">  债权投资</t>
  </si>
  <si>
    <t xml:space="preserve">  其他债权投资</t>
  </si>
  <si>
    <t xml:space="preserve">  长期应收款</t>
  </si>
  <si>
    <t xml:space="preserve">  长期股权投资 </t>
  </si>
  <si>
    <t xml:space="preserve">  其他权益工具投资</t>
  </si>
  <si>
    <t xml:space="preserve">  其他非流动金融资产 </t>
  </si>
  <si>
    <t xml:space="preserve">  投资性房地产 </t>
  </si>
  <si>
    <t xml:space="preserve">  固定资产</t>
  </si>
  <si>
    <t xml:space="preserve">  在建工程</t>
  </si>
  <si>
    <t xml:space="preserve">  生产性生物资产 </t>
  </si>
  <si>
    <t xml:space="preserve">  油气资产 </t>
  </si>
  <si>
    <t xml:space="preserve">  使用权资产 </t>
  </si>
  <si>
    <t xml:space="preserve">  无形资产 </t>
  </si>
  <si>
    <t xml:space="preserve">  开发支出 </t>
  </si>
  <si>
    <t xml:space="preserve">  商誉 </t>
  </si>
  <si>
    <t xml:space="preserve">  长期待摊费用 </t>
  </si>
  <si>
    <t xml:space="preserve">  递延所得税资产</t>
  </si>
  <si>
    <t xml:space="preserve">  其他非流动资产 </t>
  </si>
  <si>
    <t xml:space="preserve">三.资产总计 </t>
  </si>
  <si>
    <t>四.流动负债合计</t>
  </si>
  <si>
    <t xml:space="preserve">  短期借款</t>
  </si>
  <si>
    <t xml:space="preserve">  交易性金融负债</t>
  </si>
  <si>
    <t xml:space="preserve">  衍生金融负债</t>
  </si>
  <si>
    <t xml:space="preserve">  应付票据</t>
  </si>
  <si>
    <t xml:space="preserve">  应付账款</t>
  </si>
  <si>
    <t xml:space="preserve">  预收款项</t>
  </si>
  <si>
    <t xml:space="preserve">  合同负债</t>
  </si>
  <si>
    <t xml:space="preserve">  应付职工薪酬</t>
  </si>
  <si>
    <t xml:space="preserve">  应交税费</t>
  </si>
  <si>
    <t xml:space="preserve">  其他应付款</t>
  </si>
  <si>
    <t xml:space="preserve">  持有待售负债</t>
  </si>
  <si>
    <t xml:space="preserve">  一年内到期的非流动负债</t>
  </si>
  <si>
    <t xml:space="preserve">  其他流动负债</t>
  </si>
  <si>
    <t>五.非流动负债合计</t>
  </si>
  <si>
    <t xml:space="preserve">  长期借款</t>
  </si>
  <si>
    <t xml:space="preserve">  应付债券</t>
  </si>
  <si>
    <t xml:space="preserve">  租赁负债</t>
  </si>
  <si>
    <t xml:space="preserve">  长期应付款</t>
  </si>
  <si>
    <t xml:space="preserve">  预计负债</t>
  </si>
  <si>
    <t xml:space="preserve">  递延收益</t>
  </si>
  <si>
    <t xml:space="preserve">  递延所得税负债</t>
  </si>
  <si>
    <t xml:space="preserve">  其他非流动负债</t>
  </si>
  <si>
    <t>六.负债总计</t>
  </si>
  <si>
    <t>七.所有者权益总计</t>
  </si>
  <si>
    <t>表</t>
  </si>
  <si>
    <t>合计</t>
  </si>
  <si>
    <t>货币资金类别</t>
  </si>
  <si>
    <t>序号</t>
  </si>
  <si>
    <t>存放部门</t>
  </si>
  <si>
    <t>币种</t>
  </si>
  <si>
    <t>财务部</t>
  </si>
  <si>
    <t>人民币</t>
  </si>
  <si>
    <t>存放银行</t>
  </si>
  <si>
    <t>银行账号</t>
  </si>
  <si>
    <t>其他货币资金类别</t>
  </si>
  <si>
    <t>凭据</t>
  </si>
  <si>
    <t>金融资产名称</t>
  </si>
  <si>
    <t>类别</t>
  </si>
  <si>
    <t>取得时间</t>
  </si>
  <si>
    <t>付款人</t>
  </si>
  <si>
    <t>承兑人</t>
  </si>
  <si>
    <t>票号</t>
  </si>
  <si>
    <t>出票日期</t>
  </si>
  <si>
    <t>到期日期</t>
  </si>
  <si>
    <t>账面余额合计</t>
  </si>
  <si>
    <t>减：坏账准备</t>
  </si>
  <si>
    <t>账面值合计</t>
  </si>
  <si>
    <t>债务人名称(结算对象)</t>
  </si>
  <si>
    <t>业务内容</t>
  </si>
  <si>
    <t>发生年月</t>
  </si>
  <si>
    <t>账龄</t>
  </si>
  <si>
    <t>应收类别</t>
  </si>
  <si>
    <t>收款单位(结算对象)</t>
  </si>
  <si>
    <t>材料采购/在途物资</t>
  </si>
  <si>
    <t>原材料</t>
  </si>
  <si>
    <t>在产品/半成品</t>
  </si>
  <si>
    <t>产成品/发出商品/库存商品</t>
  </si>
  <si>
    <t>委托加工物资</t>
  </si>
  <si>
    <t>包装物和低值易耗品/周转材料</t>
  </si>
  <si>
    <t>材料或物资品名及规格型号</t>
  </si>
  <si>
    <t>订单号</t>
  </si>
  <si>
    <t>单位</t>
  </si>
  <si>
    <t>单价</t>
  </si>
  <si>
    <t>数量</t>
  </si>
  <si>
    <t>减：跌价准备</t>
  </si>
  <si>
    <t>原材料名称及规格型号</t>
  </si>
  <si>
    <t>在产品/半成品名称及规格型号</t>
  </si>
  <si>
    <t>产品/商品名称及规格型号</t>
  </si>
  <si>
    <t>委托加工物资名称及规格型号</t>
  </si>
  <si>
    <t>包装物和低值易耗品等名称及规格型号</t>
  </si>
  <si>
    <t>付款客户(结算对象)</t>
  </si>
  <si>
    <t>合同编号</t>
  </si>
  <si>
    <t>持有待售资产名称</t>
  </si>
  <si>
    <t>减：减值准备</t>
  </si>
  <si>
    <t>项目或名称</t>
  </si>
  <si>
    <t>到期年月</t>
  </si>
  <si>
    <t>债权投资名称</t>
  </si>
  <si>
    <t>债发行人</t>
  </si>
  <si>
    <t>凭证类别</t>
  </si>
  <si>
    <t>投资日期</t>
  </si>
  <si>
    <t>发生时间</t>
  </si>
  <si>
    <t>到期时间</t>
  </si>
  <si>
    <t>被投资企业名称</t>
  </si>
  <si>
    <t>企业类别</t>
  </si>
  <si>
    <t>投资时间</t>
  </si>
  <si>
    <t>股权比例</t>
  </si>
  <si>
    <t>权益工具名称</t>
  </si>
  <si>
    <t>发行人</t>
  </si>
  <si>
    <t>其他非流动金融资产名称</t>
  </si>
  <si>
    <t>取得日期</t>
  </si>
  <si>
    <t>序
号</t>
  </si>
  <si>
    <t>房地产名称
和位置或坐落</t>
  </si>
  <si>
    <t>产权人名称
产权证编号</t>
  </si>
  <si>
    <t>类别
结构</t>
  </si>
  <si>
    <t>建成
年月</t>
  </si>
  <si>
    <t>面积</t>
  </si>
  <si>
    <t>成本单价</t>
  </si>
  <si>
    <t>重置全价</t>
  </si>
  <si>
    <t>成新</t>
  </si>
  <si>
    <t>评估价值</t>
  </si>
  <si>
    <r>
      <rPr>
        <sz val="10"/>
        <color theme="1"/>
        <rFont val="FangSong"/>
        <family val="3"/>
      </rPr>
      <t>M</t>
    </r>
    <r>
      <rPr>
        <vertAlign val="superscript"/>
        <sz val="10"/>
        <color theme="1"/>
        <rFont val="FangSong"/>
        <family val="3"/>
      </rPr>
      <t>2</t>
    </r>
  </si>
  <si>
    <r>
      <rPr>
        <sz val="10"/>
        <color theme="1"/>
        <rFont val="FangSong"/>
        <family val="3"/>
      </rPr>
      <t>元/M</t>
    </r>
    <r>
      <rPr>
        <vertAlign val="superscript"/>
        <sz val="10"/>
        <color theme="1"/>
        <rFont val="FangSong"/>
        <family val="3"/>
      </rPr>
      <t>2</t>
    </r>
  </si>
  <si>
    <t>原值</t>
  </si>
  <si>
    <t>净值</t>
  </si>
  <si>
    <t>率%</t>
  </si>
  <si>
    <t>重置全价-原值</t>
  </si>
  <si>
    <t>评估价值-净值</t>
  </si>
  <si>
    <t>房屋建筑物类合计</t>
  </si>
  <si>
    <t>设备类合计</t>
  </si>
  <si>
    <t>构筑物名称
和位置或坐落</t>
  </si>
  <si>
    <t>计量
单位</t>
  </si>
  <si>
    <t>管道沟槽名称
和位置或坐落</t>
  </si>
  <si>
    <t>成本</t>
  </si>
  <si>
    <t>减:减值准备</t>
  </si>
  <si>
    <t>设备
编号</t>
  </si>
  <si>
    <t>设备名称</t>
  </si>
  <si>
    <t>规格型号</t>
  </si>
  <si>
    <t>制造商
的名称</t>
  </si>
  <si>
    <t>单
位</t>
  </si>
  <si>
    <t>数
量</t>
  </si>
  <si>
    <t>购买
年月</t>
  </si>
  <si>
    <t>启用
年月</t>
  </si>
  <si>
    <t>评估
增减值</t>
  </si>
  <si>
    <t>车辆
牌号</t>
  </si>
  <si>
    <t>车辆名称</t>
  </si>
  <si>
    <t>已行驶
里程KM</t>
  </si>
  <si>
    <t>单只容量</t>
  </si>
  <si>
    <t>税率</t>
  </si>
  <si>
    <t>存放位置</t>
  </si>
  <si>
    <t>000000649544</t>
  </si>
  <si>
    <t>6-GFM-200</t>
  </si>
  <si>
    <t>200AH/12V</t>
  </si>
  <si>
    <t>浙江南都电源动力股份有限公司</t>
  </si>
  <si>
    <t>只</t>
  </si>
  <si>
    <t>循化 电力室UPS蓄电池组暂存点</t>
  </si>
  <si>
    <t>海东</t>
  </si>
  <si>
    <t>000000648970</t>
  </si>
  <si>
    <t>民和电力室UPS蓄电池组暂存点</t>
  </si>
  <si>
    <t>000000667107</t>
  </si>
  <si>
    <t>乐都电力室暂存点</t>
  </si>
  <si>
    <t>000000718988</t>
  </si>
  <si>
    <t>GFM-2000</t>
  </si>
  <si>
    <t>2000AH/2V</t>
  </si>
  <si>
    <t>双登集团股份有限公司</t>
  </si>
  <si>
    <t>000000718989</t>
  </si>
  <si>
    <t>山东圣阳电源股份有限公司</t>
  </si>
  <si>
    <t>平安海东局机房暂存点</t>
  </si>
  <si>
    <t>000000718995</t>
  </si>
  <si>
    <t>GM-800P</t>
  </si>
  <si>
    <t>800AH/2v</t>
  </si>
  <si>
    <t>乐都老鸦模块局暂存点</t>
  </si>
  <si>
    <t>000000718994</t>
  </si>
  <si>
    <t>乐都五二厂模块局暂存点</t>
  </si>
  <si>
    <t>000000699215</t>
  </si>
  <si>
    <t>乐都阿东模块局暂存点</t>
  </si>
  <si>
    <t>000000699217</t>
  </si>
  <si>
    <t>乐都引胜模块局暂存点</t>
  </si>
  <si>
    <t>000000667090</t>
  </si>
  <si>
    <t>乐都共和模块局暂存点</t>
  </si>
  <si>
    <t>000000170921</t>
  </si>
  <si>
    <t xml:space="preserve">400AH </t>
  </si>
  <si>
    <t>400AH/2V</t>
  </si>
  <si>
    <t>哈尔滨光宇蓄电池股份有限公司</t>
  </si>
  <si>
    <t>互助暂存点</t>
  </si>
  <si>
    <t>000000160268</t>
  </si>
  <si>
    <t>GFM-200AH</t>
  </si>
  <si>
    <t>200AH/2V</t>
  </si>
  <si>
    <t>泰州市旭照电源有限公司</t>
  </si>
  <si>
    <t>金星机房暂存点</t>
  </si>
  <si>
    <t>000000605204</t>
  </si>
  <si>
    <t>阀控式密封铅酸蓄电池组GFM1000AH</t>
  </si>
  <si>
    <t>GFM1000AH</t>
  </si>
  <si>
    <t>1000AH/2v</t>
  </si>
  <si>
    <t>德令哈火车站暂存点</t>
  </si>
  <si>
    <t>海西</t>
  </si>
  <si>
    <t>000000605203</t>
  </si>
  <si>
    <t>茫崖成诚宾馆暂存点</t>
  </si>
  <si>
    <t>000000583578</t>
  </si>
  <si>
    <t>阀控式密封铅酸蓄电池组
GFM1000AH</t>
  </si>
  <si>
    <t>双登股份有限公司</t>
  </si>
  <si>
    <t>冷湖暂存点</t>
  </si>
  <si>
    <t>000000517222</t>
  </si>
  <si>
    <t>同仁综合机房UPS蓄电池</t>
  </si>
  <si>
    <t>100AH</t>
  </si>
  <si>
    <t>100AH/12v</t>
  </si>
  <si>
    <t>黄南州同仁市隆务镇康乐北路88号暂存点</t>
  </si>
  <si>
    <t>黄南</t>
  </si>
  <si>
    <t>000000517223</t>
  </si>
  <si>
    <t>同仁综合机房蓄电池</t>
  </si>
  <si>
    <t>2000AH</t>
  </si>
  <si>
    <t>江苏理士电池有限公司</t>
  </si>
  <si>
    <t>000000226349</t>
  </si>
  <si>
    <t>太阳能电池</t>
  </si>
  <si>
    <t>GFM-1000</t>
  </si>
  <si>
    <t>1000AH/2V</t>
  </si>
  <si>
    <t>大格勒乡中继站暂存点</t>
  </si>
  <si>
    <t>格尔木</t>
  </si>
  <si>
    <t>000000003829</t>
  </si>
  <si>
    <t>GFM-2000Z</t>
  </si>
  <si>
    <t>唐古拉中继站暂存点</t>
  </si>
  <si>
    <t>格尔木存续</t>
  </si>
  <si>
    <t>000000003840</t>
  </si>
  <si>
    <t>太阳能电池组件</t>
  </si>
  <si>
    <t>沱沱河中继站暂存点</t>
  </si>
  <si>
    <t>000000003875</t>
  </si>
  <si>
    <t>GFM-2000H</t>
  </si>
  <si>
    <t>纳赤台中继站暂存点</t>
  </si>
  <si>
    <t>000000226307</t>
  </si>
  <si>
    <t>乌图美仁中继站暂存点</t>
  </si>
  <si>
    <t>000000404287</t>
  </si>
  <si>
    <t>DJ-3000</t>
  </si>
  <si>
    <t>3000AH/2V</t>
  </si>
  <si>
    <t>大灶火中继站暂存点</t>
  </si>
  <si>
    <t>000000683534</t>
  </si>
  <si>
    <t>阀控密封式铅酸蓄电池</t>
  </si>
  <si>
    <t>2000Ah/2V</t>
  </si>
  <si>
    <t>玉树州曲麻莱县暂存点</t>
  </si>
  <si>
    <t>玉树</t>
  </si>
  <si>
    <t>000000683535</t>
  </si>
  <si>
    <t>000000605217</t>
  </si>
  <si>
    <t>2V-2000AH</t>
  </si>
  <si>
    <t>玉树综合枢纽楼机房暂存点</t>
  </si>
  <si>
    <t>000000605218</t>
  </si>
  <si>
    <t>000000605219</t>
  </si>
  <si>
    <t>000000605220</t>
  </si>
  <si>
    <t>000000683536</t>
  </si>
  <si>
    <t>玉树州曲麻莱县曲麻河乡暂存点</t>
  </si>
  <si>
    <t>000000683537</t>
  </si>
  <si>
    <t>000000185350</t>
  </si>
  <si>
    <t>DJ500</t>
  </si>
  <si>
    <t>500AH/2v</t>
  </si>
  <si>
    <t>海南发信台库房暂存点暂存点</t>
  </si>
  <si>
    <t>海南</t>
  </si>
  <si>
    <t>000000041333</t>
  </si>
  <si>
    <t>GFM200</t>
  </si>
  <si>
    <t>2V/2000AH</t>
  </si>
  <si>
    <t>大十字暂存点</t>
  </si>
  <si>
    <t>西宁</t>
  </si>
  <si>
    <t>阀控式铅酸蓄电池-拆分</t>
  </si>
  <si>
    <t>12V/200AH</t>
  </si>
  <si>
    <t>200AH/12v</t>
  </si>
  <si>
    <t>古城台暂存点</t>
  </si>
  <si>
    <t>2V/1000AH</t>
  </si>
  <si>
    <t>发信台暂存点</t>
  </si>
  <si>
    <t>0000000541039</t>
  </si>
  <si>
    <t>2V500AH</t>
  </si>
  <si>
    <t>湟源和平模块局暂存点</t>
  </si>
  <si>
    <t>000000541038</t>
  </si>
  <si>
    <t>000000633880</t>
  </si>
  <si>
    <t>2V/500AH</t>
  </si>
  <si>
    <t>湟源申中模块局暂存点</t>
  </si>
  <si>
    <t>000000633881</t>
  </si>
  <si>
    <t>000000633882</t>
  </si>
  <si>
    <t>湟源日月模块局暂存点</t>
  </si>
  <si>
    <t>000000633883</t>
  </si>
  <si>
    <t>000000633884</t>
  </si>
  <si>
    <t>湟源黄茂模块局暂存点</t>
  </si>
  <si>
    <t>000000633885</t>
  </si>
  <si>
    <t>000000633888</t>
  </si>
  <si>
    <t>湟源寺寨模块局暂存点</t>
  </si>
  <si>
    <t>000000633889</t>
  </si>
  <si>
    <t>000000633890</t>
  </si>
  <si>
    <t>湟源东峡模块局暂存点</t>
  </si>
  <si>
    <t>000000633891</t>
  </si>
  <si>
    <t>000000633892</t>
  </si>
  <si>
    <t>湟源下脖巷模块局暂存点</t>
  </si>
  <si>
    <t>000000633893</t>
  </si>
  <si>
    <t>000000633894</t>
  </si>
  <si>
    <t>湟源塔湾模块局暂存点</t>
  </si>
  <si>
    <t>000000633895</t>
  </si>
  <si>
    <t>大通长宁路口综合机房01暂存点</t>
  </si>
  <si>
    <t>大通桦林模块局综合机房01暂存点</t>
  </si>
  <si>
    <t>大通代同庄基站暂存点</t>
  </si>
  <si>
    <t>大通吕顺基站暂存点</t>
  </si>
  <si>
    <t>大通城关大庄基站暂存点</t>
  </si>
  <si>
    <t>西宁大通军民汽修厂C网机房01暂存点</t>
  </si>
  <si>
    <t>大通煤矿模块局综合机房01暂存点</t>
  </si>
  <si>
    <t>在建工程类别</t>
  </si>
  <si>
    <t>在建工程-建筑安装工程</t>
  </si>
  <si>
    <t>在建工程-在安装设备工程</t>
  </si>
  <si>
    <t>在建工程-其他工程</t>
  </si>
  <si>
    <t>土建工程名称
和位置或坐落</t>
  </si>
  <si>
    <t>开工
年月</t>
  </si>
  <si>
    <t>预计完
工年月</t>
  </si>
  <si>
    <t>付款
进度</t>
  </si>
  <si>
    <t>形象
进度</t>
  </si>
  <si>
    <t>预计总价</t>
  </si>
  <si>
    <t>在安装设备工程名称</t>
  </si>
  <si>
    <t>规格
型号</t>
  </si>
  <si>
    <t>设备</t>
  </si>
  <si>
    <t>安装</t>
  </si>
  <si>
    <t>工程名称及规格型号</t>
  </si>
  <si>
    <t>无形资产类别</t>
  </si>
  <si>
    <t>无形资产-土地使用权</t>
  </si>
  <si>
    <t>无形资产-其他无形资产</t>
  </si>
  <si>
    <t>土地使用权名称
土地使用权证号</t>
  </si>
  <si>
    <t>宗地号</t>
  </si>
  <si>
    <t>取得
日期</t>
  </si>
  <si>
    <t>到期
日期</t>
  </si>
  <si>
    <t>用途</t>
  </si>
  <si>
    <t>使用
年限</t>
  </si>
  <si>
    <t>使用面积</t>
  </si>
  <si>
    <t>容积
率</t>
  </si>
  <si>
    <t>建筑面积</t>
  </si>
  <si>
    <t>评估单价</t>
  </si>
  <si>
    <t>无形资产类别
无形资产名称</t>
  </si>
  <si>
    <t>版本号
产权号</t>
  </si>
  <si>
    <t>预计使
用年限</t>
  </si>
  <si>
    <t>原始取</t>
  </si>
  <si>
    <t>得价款</t>
  </si>
  <si>
    <t>开发支出项目或内容</t>
  </si>
  <si>
    <t>预计成
果类别</t>
  </si>
  <si>
    <t>商誉摘要</t>
  </si>
  <si>
    <t>形成日期</t>
  </si>
  <si>
    <t>长期待摊项目或内容</t>
  </si>
  <si>
    <t>原始金额</t>
  </si>
  <si>
    <t>预计摊</t>
  </si>
  <si>
    <t>摊销起</t>
  </si>
  <si>
    <t>销期限</t>
  </si>
  <si>
    <t>始年月</t>
  </si>
  <si>
    <t>递延项目或内容</t>
  </si>
  <si>
    <t>计量</t>
  </si>
  <si>
    <t>年月</t>
  </si>
  <si>
    <t>其他非流动资产名称或内容</t>
  </si>
  <si>
    <t>类别说明</t>
  </si>
  <si>
    <t>贷款银行/机构</t>
  </si>
  <si>
    <t>借款日期</t>
  </si>
  <si>
    <t>还款日期</t>
  </si>
  <si>
    <t>金融负债名称</t>
  </si>
  <si>
    <t>收款人/债权人</t>
  </si>
  <si>
    <t>债权人名称</t>
  </si>
  <si>
    <t>经济内容</t>
  </si>
  <si>
    <t>应付日期</t>
  </si>
  <si>
    <t>职员/职员类别</t>
  </si>
  <si>
    <t>薪酬类别</t>
  </si>
  <si>
    <t>薪酬期间</t>
  </si>
  <si>
    <t>税费收取机关名称</t>
  </si>
  <si>
    <t>税费类别</t>
  </si>
  <si>
    <t>所属期间</t>
  </si>
  <si>
    <t>持有待售负债名称</t>
  </si>
  <si>
    <t>内容摘要</t>
  </si>
  <si>
    <t>负债项目或名称</t>
  </si>
  <si>
    <t>利率</t>
  </si>
  <si>
    <t>债券名称/债券持有人</t>
  </si>
  <si>
    <t>债券类别</t>
  </si>
  <si>
    <t>发行日期</t>
  </si>
  <si>
    <t>还债日期</t>
  </si>
  <si>
    <t>租赁项目名称/出租人</t>
  </si>
  <si>
    <t>项目摘要</t>
  </si>
  <si>
    <t>日期</t>
  </si>
  <si>
    <t>债权人名称/应收单位</t>
  </si>
  <si>
    <t>内容</t>
  </si>
  <si>
    <t>预计负债项目名称</t>
  </si>
  <si>
    <t>计提日期</t>
  </si>
  <si>
    <t>递延收益项目名称</t>
  </si>
  <si>
    <t>收益类别</t>
  </si>
  <si>
    <t>收益日期</t>
  </si>
  <si>
    <t>安时数</t>
    <phoneticPr fontId="7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</si>
</sst>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/mm"/>
    <numFmt numFmtId="177" formatCode="#,##0.00_ "/>
    <numFmt numFmtId="178" formatCode="yyyy/mm/dd"/>
    <numFmt numFmtId="179" formatCode="#,##0.00_);[Red]\(#,##0.00\)"/>
    <numFmt numFmtId="180" formatCode="yyyy/mm/dd;@"/>
    <numFmt numFmtId="181" formatCode="000000000000"/>
    <numFmt numFmtId="182" formatCode="#,##0_ "/>
  </numFmts>
  <fonts count="75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FangSong"/>
      <family val="1"/>
    </font>
    <font>
      <sz val="11"/>
      <color theme="1"/>
      <name val="FangSong"/>
      <family val="3"/>
    </font>
    <font>
      <sz val="10"/>
      <color theme="1"/>
      <name val="FangSong"/>
      <family val="3"/>
    </font>
    <font>
      <sz val="12"/>
      <color theme="1"/>
      <name val="FangSong"/>
      <family val="3"/>
    </font>
    <font>
      <sz val="10"/>
      <name val="仿宋"/>
      <family val="3"/>
      <charset val="134"/>
    </font>
    <font>
      <sz val="9"/>
      <color theme="1"/>
      <name val="Arial Narrow"/>
      <family val="2"/>
    </font>
    <font>
      <sz val="9"/>
      <color theme="1"/>
      <name val="FangSong"/>
      <family val="3"/>
    </font>
    <font>
      <sz val="9"/>
      <name val="Arial Narrow"/>
      <family val="2"/>
    </font>
    <font>
      <sz val="9"/>
      <name val="FangSong"/>
      <family val="3"/>
    </font>
    <font>
      <sz val="9"/>
      <color theme="1"/>
      <name val="仿宋"/>
      <family val="3"/>
      <charset val="134"/>
    </font>
    <font>
      <sz val="9"/>
      <name val="仿宋"/>
      <family val="3"/>
      <charset val="134"/>
    </font>
    <font>
      <b/>
      <sz val="9"/>
      <name val="仿宋"/>
      <family val="3"/>
      <charset val="134"/>
    </font>
    <font>
      <b/>
      <sz val="9"/>
      <name val="Arial Narrow"/>
      <family val="2"/>
    </font>
    <font>
      <b/>
      <sz val="11"/>
      <color rgb="FFFF0000"/>
      <name val="Arial Narrow"/>
      <family val="2"/>
    </font>
    <font>
      <sz val="9"/>
      <color theme="1"/>
      <name val="等线"/>
      <family val="3"/>
      <charset val="134"/>
      <scheme val="minor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2"/>
      <color theme="1"/>
      <name val="华文仿宋"/>
      <family val="3"/>
      <charset val="134"/>
    </font>
    <font>
      <sz val="9"/>
      <name val="华文仿宋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Arial Narrow"/>
      <family val="2"/>
    </font>
    <font>
      <b/>
      <sz val="11"/>
      <color theme="1"/>
      <name val="FangSong"/>
      <family val="3"/>
    </font>
    <font>
      <sz val="10"/>
      <name val="华文仿宋"/>
      <family val="3"/>
      <charset val="134"/>
    </font>
    <font>
      <sz val="10"/>
      <name val="仿宋_GB2312"/>
      <family val="3"/>
      <charset val="134"/>
    </font>
    <font>
      <sz val="9"/>
      <color rgb="FFFFFF00"/>
      <name val="FangSong"/>
      <family val="3"/>
    </font>
    <font>
      <sz val="10"/>
      <color rgb="FFFF0000"/>
      <name val="仿宋_GB2312"/>
      <family val="3"/>
      <charset val="134"/>
    </font>
    <font>
      <sz val="8"/>
      <name val="华文仿宋"/>
      <family val="3"/>
      <charset val="134"/>
    </font>
    <font>
      <sz val="10"/>
      <color rgb="FF000000"/>
      <name val="仿宋_GB2312"/>
      <family val="3"/>
      <charset val="134"/>
    </font>
    <font>
      <b/>
      <sz val="9"/>
      <color theme="1"/>
      <name val="FangSong"/>
      <family val="3"/>
    </font>
    <font>
      <b/>
      <sz val="9"/>
      <color theme="1"/>
      <name val="仿宋"/>
      <family val="3"/>
      <charset val="134"/>
    </font>
    <font>
      <sz val="12"/>
      <name val="仿宋"/>
      <family val="3"/>
      <charset val="134"/>
    </font>
    <font>
      <b/>
      <sz val="10"/>
      <name val="仿宋"/>
      <family val="3"/>
      <charset val="134"/>
    </font>
    <font>
      <sz val="10"/>
      <name val="Arial Narrow"/>
      <family val="2"/>
    </font>
    <font>
      <sz val="10"/>
      <color theme="1"/>
      <name val="仿宋"/>
      <family val="3"/>
      <charset val="134"/>
    </font>
    <font>
      <sz val="10"/>
      <color theme="1"/>
      <name val="华文仿宋"/>
      <family val="3"/>
      <charset val="134"/>
    </font>
    <font>
      <b/>
      <sz val="10"/>
      <color theme="1"/>
      <name val="华文仿宋"/>
      <family val="3"/>
      <charset val="134"/>
    </font>
    <font>
      <b/>
      <sz val="9"/>
      <color rgb="FF000000"/>
      <name val="仿宋"/>
      <family val="3"/>
      <charset val="134"/>
    </font>
    <font>
      <sz val="9"/>
      <color rgb="FF000000"/>
      <name val="仿宋"/>
      <family val="3"/>
      <charset val="134"/>
    </font>
    <font>
      <sz val="9"/>
      <color rgb="FF000000"/>
      <name val="Calibri"/>
      <family val="2"/>
    </font>
    <font>
      <b/>
      <sz val="11"/>
      <color rgb="FFC00000"/>
      <name val="华文楷体"/>
      <family val="3"/>
      <charset val="134"/>
    </font>
    <font>
      <sz val="12"/>
      <color theme="1"/>
      <name val="华文中宋"/>
      <family val="3"/>
      <charset val="134"/>
    </font>
    <font>
      <b/>
      <sz val="20"/>
      <color theme="1"/>
      <name val="华文仿宋"/>
      <family val="3"/>
      <charset val="134"/>
    </font>
    <font>
      <b/>
      <sz val="36"/>
      <color theme="1"/>
      <name val="华文仿宋"/>
      <family val="3"/>
      <charset val="134"/>
    </font>
    <font>
      <b/>
      <sz val="14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b/>
      <sz val="18"/>
      <color theme="1"/>
      <name val="华文仿宋"/>
      <family val="3"/>
      <charset val="134"/>
    </font>
    <font>
      <sz val="11"/>
      <color theme="1"/>
      <name val="楷体"/>
      <family val="3"/>
      <charset val="134"/>
    </font>
    <font>
      <b/>
      <sz val="16"/>
      <color rgb="FFC00000"/>
      <name val="KaiTi"/>
      <family val="1"/>
    </font>
    <font>
      <b/>
      <sz val="11"/>
      <color rgb="FFFF0000"/>
      <name val="KaiTi"/>
      <family val="3"/>
    </font>
    <font>
      <b/>
      <sz val="12"/>
      <color rgb="FFFF0000"/>
      <name val="KaiTi"/>
      <family val="3"/>
    </font>
    <font>
      <b/>
      <sz val="11"/>
      <color rgb="FF7030A0"/>
      <name val="KaiTi"/>
      <family val="3"/>
    </font>
    <font>
      <sz val="9"/>
      <color rgb="FFC00000"/>
      <name val="FangSong"/>
      <family val="3"/>
    </font>
    <font>
      <b/>
      <sz val="11"/>
      <color rgb="FFC00000"/>
      <name val="FangSong"/>
      <family val="3"/>
    </font>
    <font>
      <sz val="9"/>
      <color rgb="FF002060"/>
      <name val="FangSong"/>
      <family val="3"/>
    </font>
    <font>
      <sz val="10"/>
      <color theme="1"/>
      <name val="楷体"/>
      <family val="3"/>
      <charset val="134"/>
    </font>
    <font>
      <b/>
      <sz val="11"/>
      <color theme="7" tint="-0.249977111117893"/>
      <name val="FangSong"/>
      <family val="3"/>
    </font>
    <font>
      <b/>
      <sz val="11"/>
      <color rgb="FFFF0000"/>
      <name val="FangSong"/>
      <family val="3"/>
    </font>
    <font>
      <b/>
      <sz val="10"/>
      <color rgb="FFFF0000"/>
      <name val="FangSong"/>
      <family val="3"/>
    </font>
    <font>
      <b/>
      <sz val="10"/>
      <color rgb="FFFF0000"/>
      <name val="楷体"/>
      <family val="3"/>
      <charset val="134"/>
    </font>
    <font>
      <b/>
      <sz val="18"/>
      <color rgb="FFC00000"/>
      <name val="FangSong"/>
      <family val="3"/>
    </font>
    <font>
      <sz val="11"/>
      <color rgb="FFC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KaiTi"/>
      <family val="3"/>
    </font>
    <font>
      <sz val="11"/>
      <color theme="4" tint="-0.499984740745262"/>
      <name val="等线"/>
      <family val="3"/>
      <charset val="134"/>
      <scheme val="minor"/>
    </font>
    <font>
      <sz val="11"/>
      <color theme="4" tint="-0.499984740745262"/>
      <name val="KaiTi"/>
      <family val="3"/>
    </font>
    <font>
      <sz val="11"/>
      <color rgb="FFFF0000"/>
      <name val="KaiTi"/>
      <family val="3"/>
    </font>
    <font>
      <sz val="12"/>
      <name val="宋体"/>
      <family val="3"/>
      <charset val="134"/>
    </font>
    <font>
      <sz val="9"/>
      <color rgb="FF000000"/>
      <name val="MS Gothic"/>
      <family val="3"/>
      <charset val="128"/>
    </font>
    <font>
      <vertAlign val="superscript"/>
      <sz val="10"/>
      <color theme="1"/>
      <name val="FangSong"/>
      <family val="3"/>
    </font>
    <font>
      <sz val="12"/>
      <color indexed="10"/>
      <name val="楷体"/>
      <family val="3"/>
      <charset val="134"/>
    </font>
    <font>
      <b/>
      <sz val="12"/>
      <color indexed="10"/>
      <name val="楷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68" fillId="0" borderId="0">
      <alignment vertical="center"/>
    </xf>
  </cellStyleXfs>
  <cellXfs count="4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6" fillId="2" borderId="4" xfId="2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9" fontId="8" fillId="2" borderId="10" xfId="0" applyNumberFormat="1" applyFont="1" applyFill="1" applyBorder="1">
      <alignment vertical="center"/>
    </xf>
    <xf numFmtId="176" fontId="8" fillId="2" borderId="10" xfId="0" applyNumberFormat="1" applyFont="1" applyFill="1" applyBorder="1">
      <alignment vertical="center"/>
    </xf>
    <xf numFmtId="49" fontId="8" fillId="2" borderId="10" xfId="0" applyNumberFormat="1" applyFont="1" applyFill="1" applyBorder="1" applyAlignment="1">
      <alignment horizontal="center" vertical="center"/>
    </xf>
    <xf numFmtId="177" fontId="9" fillId="2" borderId="11" xfId="2" applyNumberFormat="1" applyFont="1" applyFill="1" applyBorder="1">
      <alignment vertical="center"/>
    </xf>
    <xf numFmtId="177" fontId="9" fillId="0" borderId="9" xfId="2" applyNumberFormat="1" applyFont="1" applyBorder="1">
      <alignment vertical="center"/>
    </xf>
    <xf numFmtId="177" fontId="9" fillId="0" borderId="10" xfId="2" applyNumberFormat="1" applyFont="1" applyBorder="1">
      <alignment vertical="center"/>
    </xf>
    <xf numFmtId="10" fontId="9" fillId="0" borderId="10" xfId="2" applyNumberFormat="1" applyFont="1" applyBorder="1">
      <alignment vertical="center"/>
    </xf>
    <xf numFmtId="10" fontId="10" fillId="0" borderId="12" xfId="2" applyNumberFormat="1" applyFont="1" applyBorder="1">
      <alignment vertical="center"/>
    </xf>
    <xf numFmtId="177" fontId="9" fillId="0" borderId="13" xfId="2" applyNumberFormat="1" applyFont="1" applyBorder="1">
      <alignment vertical="center"/>
    </xf>
    <xf numFmtId="0" fontId="11" fillId="2" borderId="9" xfId="2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left" vertical="center"/>
    </xf>
    <xf numFmtId="0" fontId="13" fillId="2" borderId="14" xfId="2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177" fontId="9" fillId="2" borderId="17" xfId="2" applyNumberFormat="1" applyFont="1" applyFill="1" applyBorder="1">
      <alignment vertical="center"/>
    </xf>
    <xf numFmtId="177" fontId="9" fillId="0" borderId="14" xfId="2" applyNumberFormat="1" applyFont="1" applyBorder="1">
      <alignment vertical="center"/>
    </xf>
    <xf numFmtId="177" fontId="9" fillId="0" borderId="15" xfId="2" applyNumberFormat="1" applyFont="1" applyBorder="1">
      <alignment vertical="center"/>
    </xf>
    <xf numFmtId="10" fontId="9" fillId="0" borderId="15" xfId="2" applyNumberFormat="1" applyFont="1" applyBorder="1">
      <alignment vertical="center"/>
    </xf>
    <xf numFmtId="10" fontId="10" fillId="0" borderId="18" xfId="2" applyNumberFormat="1" applyFont="1" applyBorder="1">
      <alignment vertical="center"/>
    </xf>
    <xf numFmtId="177" fontId="14" fillId="3" borderId="13" xfId="2" applyNumberFormat="1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8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0" xfId="0" applyNumberFormat="1" applyFont="1" applyFill="1" applyBorder="1">
      <alignment vertical="center"/>
    </xf>
    <xf numFmtId="178" fontId="7" fillId="4" borderId="10" xfId="0" applyNumberFormat="1" applyFont="1" applyFill="1" applyBorder="1" applyAlignment="1">
      <alignment horizontal="center" vertical="center"/>
    </xf>
    <xf numFmtId="10" fontId="7" fillId="4" borderId="1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10" fontId="9" fillId="0" borderId="12" xfId="2" applyNumberFormat="1" applyFont="1" applyBorder="1">
      <alignment vertical="center"/>
    </xf>
    <xf numFmtId="0" fontId="18" fillId="2" borderId="15" xfId="0" applyFont="1" applyFill="1" applyBorder="1" applyAlignment="1">
      <alignment horizontal="center" vertical="center"/>
    </xf>
    <xf numFmtId="177" fontId="14" fillId="2" borderId="17" xfId="2" applyNumberFormat="1" applyFont="1" applyFill="1" applyBorder="1">
      <alignment vertical="center"/>
    </xf>
    <xf numFmtId="177" fontId="14" fillId="0" borderId="15" xfId="2" applyNumberFormat="1" applyFont="1" applyBorder="1">
      <alignment vertical="center"/>
    </xf>
    <xf numFmtId="10" fontId="14" fillId="0" borderId="18" xfId="2" applyNumberFormat="1" applyFont="1" applyBorder="1">
      <alignment vertical="center"/>
    </xf>
    <xf numFmtId="176" fontId="7" fillId="2" borderId="10" xfId="0" applyNumberFormat="1" applyFont="1" applyFill="1" applyBorder="1">
      <alignment vertical="center"/>
    </xf>
    <xf numFmtId="176" fontId="7" fillId="2" borderId="10" xfId="0" applyNumberFormat="1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177" fontId="14" fillId="0" borderId="14" xfId="2" applyNumberFormat="1" applyFont="1" applyBorder="1">
      <alignment vertical="center"/>
    </xf>
    <xf numFmtId="0" fontId="19" fillId="4" borderId="1" xfId="0" applyFont="1" applyFill="1" applyBorder="1" applyAlignment="1">
      <alignment horizontal="centerContinuous" vertical="center"/>
    </xf>
    <xf numFmtId="0" fontId="19" fillId="4" borderId="2" xfId="0" applyFont="1" applyFill="1" applyBorder="1" applyAlignment="1">
      <alignment horizontal="centerContinuous" vertical="center"/>
    </xf>
    <xf numFmtId="0" fontId="19" fillId="0" borderId="1" xfId="0" applyFont="1" applyBorder="1" applyAlignment="1">
      <alignment horizontal="centerContinuous" vertical="center"/>
    </xf>
    <xf numFmtId="0" fontId="19" fillId="0" borderId="2" xfId="0" applyFont="1" applyBorder="1" applyAlignment="1">
      <alignment horizontal="centerContinuous" vertical="center"/>
    </xf>
    <xf numFmtId="0" fontId="19" fillId="0" borderId="3" xfId="0" applyFont="1" applyBorder="1" applyAlignment="1">
      <alignment horizontal="centerContinuous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7" fillId="4" borderId="9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vertical="center" wrapText="1"/>
    </xf>
    <xf numFmtId="179" fontId="9" fillId="4" borderId="10" xfId="2" applyNumberFormat="1" applyFont="1" applyFill="1" applyBorder="1">
      <alignment vertical="center"/>
    </xf>
    <xf numFmtId="10" fontId="20" fillId="0" borderId="22" xfId="2" applyNumberFormat="1" applyFont="1" applyBorder="1" applyAlignment="1">
      <alignment horizontal="center" vertical="center"/>
    </xf>
    <xf numFmtId="177" fontId="9" fillId="0" borderId="27" xfId="2" applyNumberFormat="1" applyFont="1" applyBorder="1">
      <alignment vertical="center"/>
    </xf>
    <xf numFmtId="0" fontId="15" fillId="0" borderId="27" xfId="0" applyFont="1" applyBorder="1" applyAlignment="1">
      <alignment horizontal="center" vertical="center"/>
    </xf>
    <xf numFmtId="177" fontId="9" fillId="0" borderId="11" xfId="2" applyNumberFormat="1" applyFont="1" applyBorder="1">
      <alignment vertical="center"/>
    </xf>
    <xf numFmtId="0" fontId="15" fillId="0" borderId="13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10" fontId="20" fillId="0" borderId="12" xfId="2" applyNumberFormat="1" applyFont="1" applyBorder="1">
      <alignment vertical="center"/>
    </xf>
    <xf numFmtId="0" fontId="0" fillId="0" borderId="13" xfId="0" applyBorder="1">
      <alignment vertical="center"/>
    </xf>
    <xf numFmtId="0" fontId="21" fillId="4" borderId="10" xfId="0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77" fontId="9" fillId="4" borderId="17" xfId="2" applyNumberFormat="1" applyFont="1" applyFill="1" applyBorder="1">
      <alignment vertical="center"/>
    </xf>
    <xf numFmtId="10" fontId="9" fillId="0" borderId="17" xfId="2" applyNumberFormat="1" applyFont="1" applyBorder="1">
      <alignment vertical="center"/>
    </xf>
    <xf numFmtId="10" fontId="9" fillId="0" borderId="18" xfId="2" applyNumberFormat="1" applyFont="1" applyBorder="1">
      <alignment vertical="center"/>
    </xf>
    <xf numFmtId="177" fontId="14" fillId="3" borderId="28" xfId="2" applyNumberFormat="1" applyFont="1" applyFill="1" applyBorder="1">
      <alignment vertical="center"/>
    </xf>
    <xf numFmtId="0" fontId="15" fillId="0" borderId="28" xfId="0" applyFont="1" applyBorder="1" applyAlignment="1">
      <alignment horizontal="center" vertical="center"/>
    </xf>
    <xf numFmtId="0" fontId="16" fillId="4" borderId="0" xfId="0" applyFont="1" applyFill="1">
      <alignment vertical="center"/>
    </xf>
    <xf numFmtId="0" fontId="4" fillId="4" borderId="2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176" fontId="7" fillId="4" borderId="10" xfId="0" applyNumberFormat="1" applyFont="1" applyFill="1" applyBorder="1" applyAlignment="1">
      <alignment horizontal="center" vertical="center"/>
    </xf>
    <xf numFmtId="180" fontId="7" fillId="4" borderId="10" xfId="0" applyNumberFormat="1" applyFont="1" applyFill="1" applyBorder="1" applyAlignment="1">
      <alignment vertical="center" wrapText="1"/>
    </xf>
    <xf numFmtId="180" fontId="7" fillId="4" borderId="10" xfId="0" applyNumberFormat="1" applyFont="1" applyFill="1" applyBorder="1" applyAlignment="1">
      <alignment horizontal="center" vertical="center"/>
    </xf>
    <xf numFmtId="0" fontId="9" fillId="4" borderId="10" xfId="2" applyFont="1" applyFill="1" applyBorder="1">
      <alignment vertical="center"/>
    </xf>
    <xf numFmtId="0" fontId="11" fillId="4" borderId="9" xfId="2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177" fontId="9" fillId="4" borderId="11" xfId="2" applyNumberFormat="1" applyFont="1" applyFill="1" applyBorder="1">
      <alignment vertical="center"/>
    </xf>
    <xf numFmtId="10" fontId="9" fillId="0" borderId="11" xfId="2" applyNumberFormat="1" applyFont="1" applyBorder="1">
      <alignment vertical="center"/>
    </xf>
    <xf numFmtId="0" fontId="12" fillId="4" borderId="9" xfId="2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179" fontId="9" fillId="4" borderId="25" xfId="2" applyNumberFormat="1" applyFont="1" applyFill="1" applyBorder="1">
      <alignment vertical="center"/>
    </xf>
    <xf numFmtId="0" fontId="0" fillId="0" borderId="25" xfId="0" applyBorder="1">
      <alignment vertical="center"/>
    </xf>
    <xf numFmtId="0" fontId="22" fillId="4" borderId="25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4" fillId="0" borderId="31" xfId="0" applyFont="1" applyBorder="1" applyAlignment="1">
      <alignment horizontal="center" vertical="center"/>
    </xf>
    <xf numFmtId="179" fontId="7" fillId="2" borderId="10" xfId="0" applyNumberFormat="1" applyFont="1" applyFill="1" applyBorder="1" applyAlignment="1">
      <alignment horizontal="center" vertical="center"/>
    </xf>
    <xf numFmtId="179" fontId="7" fillId="2" borderId="11" xfId="0" applyNumberFormat="1" applyFont="1" applyFill="1" applyBorder="1" applyAlignment="1">
      <alignment horizontal="center" vertical="center"/>
    </xf>
    <xf numFmtId="177" fontId="9" fillId="0" borderId="32" xfId="2" applyNumberFormat="1" applyFont="1" applyBorder="1">
      <alignment vertical="center"/>
    </xf>
    <xf numFmtId="10" fontId="12" fillId="0" borderId="12" xfId="2" applyNumberFormat="1" applyFont="1" applyBorder="1">
      <alignment vertical="center"/>
    </xf>
    <xf numFmtId="176" fontId="7" fillId="2" borderId="30" xfId="0" applyNumberFormat="1" applyFont="1" applyFill="1" applyBorder="1">
      <alignment vertical="center"/>
    </xf>
    <xf numFmtId="49" fontId="8" fillId="2" borderId="3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76" fontId="8" fillId="2" borderId="16" xfId="0" applyNumberFormat="1" applyFont="1" applyFill="1" applyBorder="1" applyAlignment="1">
      <alignment horizontal="center" vertical="center"/>
    </xf>
    <xf numFmtId="177" fontId="9" fillId="0" borderId="33" xfId="2" applyNumberFormat="1" applyFont="1" applyBorder="1">
      <alignment vertical="center"/>
    </xf>
    <xf numFmtId="0" fontId="4" fillId="4" borderId="23" xfId="0" applyFont="1" applyFill="1" applyBorder="1" applyAlignment="1">
      <alignment horizontal="centerContinuous" vertical="center" wrapText="1"/>
    </xf>
    <xf numFmtId="0" fontId="4" fillId="4" borderId="29" xfId="0" applyFont="1" applyFill="1" applyBorder="1" applyAlignment="1">
      <alignment horizontal="centerContinuous" vertical="center" wrapText="1"/>
    </xf>
    <xf numFmtId="179" fontId="24" fillId="4" borderId="10" xfId="2" applyNumberFormat="1" applyFont="1" applyFill="1" applyBorder="1" applyAlignment="1">
      <alignment horizontal="center" vertical="center"/>
    </xf>
    <xf numFmtId="9" fontId="7" fillId="4" borderId="10" xfId="0" applyNumberFormat="1" applyFont="1" applyFill="1" applyBorder="1" applyAlignment="1">
      <alignment horizontal="center" vertical="center"/>
    </xf>
    <xf numFmtId="9" fontId="9" fillId="4" borderId="10" xfId="2" applyNumberFormat="1" applyFont="1" applyFill="1" applyBorder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21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49" fontId="8" fillId="0" borderId="10" xfId="0" applyNumberFormat="1" applyFont="1" applyBorder="1">
      <alignment vertical="center"/>
    </xf>
    <xf numFmtId="49" fontId="8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9" fontId="7" fillId="0" borderId="10" xfId="1" applyFont="1" applyFill="1" applyBorder="1" applyAlignment="1">
      <alignment horizontal="center" vertical="center"/>
    </xf>
    <xf numFmtId="10" fontId="20" fillId="0" borderId="22" xfId="2" applyNumberFormat="1" applyFont="1" applyBorder="1" applyAlignment="1">
      <alignment vertical="center" wrapText="1"/>
    </xf>
    <xf numFmtId="179" fontId="9" fillId="0" borderId="27" xfId="2" applyNumberFormat="1" applyFont="1" applyBorder="1">
      <alignment vertical="center"/>
    </xf>
    <xf numFmtId="49" fontId="26" fillId="0" borderId="10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179" fontId="9" fillId="0" borderId="13" xfId="2" applyNumberFormat="1" applyFont="1" applyBorder="1">
      <alignment vertical="center"/>
    </xf>
    <xf numFmtId="0" fontId="27" fillId="0" borderId="10" xfId="0" applyFont="1" applyBorder="1" applyAlignment="1">
      <alignment horizontal="left" vertical="center"/>
    </xf>
    <xf numFmtId="10" fontId="28" fillId="0" borderId="22" xfId="2" applyNumberFormat="1" applyFont="1" applyBorder="1" applyAlignment="1">
      <alignment vertical="center" wrapText="1"/>
    </xf>
    <xf numFmtId="49" fontId="29" fillId="0" borderId="10" xfId="0" applyNumberFormat="1" applyFont="1" applyBorder="1" applyAlignment="1">
      <alignment horizontal="left" vertical="center"/>
    </xf>
    <xf numFmtId="181" fontId="25" fillId="0" borderId="10" xfId="0" applyNumberFormat="1" applyFont="1" applyBorder="1" applyAlignment="1">
      <alignment horizontal="left" vertical="center"/>
    </xf>
    <xf numFmtId="49" fontId="25" fillId="0" borderId="10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vertical="center" wrapText="1"/>
    </xf>
    <xf numFmtId="10" fontId="20" fillId="0" borderId="22" xfId="2" applyNumberFormat="1" applyFont="1" applyBorder="1">
      <alignment vertical="center"/>
    </xf>
    <xf numFmtId="0" fontId="8" fillId="0" borderId="0" xfId="0" applyFont="1">
      <alignment vertical="center"/>
    </xf>
    <xf numFmtId="0" fontId="3" fillId="4" borderId="1" xfId="0" applyFont="1" applyFill="1" applyBorder="1" applyAlignment="1">
      <alignment horizontal="centerContinuous" vertical="center"/>
    </xf>
    <xf numFmtId="0" fontId="3" fillId="4" borderId="2" xfId="0" applyFont="1" applyFill="1" applyBorder="1" applyAlignment="1">
      <alignment horizontal="centerContinuous" vertical="center"/>
    </xf>
    <xf numFmtId="0" fontId="3" fillId="4" borderId="3" xfId="0" applyFont="1" applyFill="1" applyBorder="1" applyAlignment="1">
      <alignment horizontal="centerContinuous" vertical="center"/>
    </xf>
    <xf numFmtId="0" fontId="4" fillId="4" borderId="5" xfId="0" applyFont="1" applyFill="1" applyBorder="1" applyAlignment="1">
      <alignment horizontal="centerContinuous" vertical="center"/>
    </xf>
    <xf numFmtId="0" fontId="4" fillId="4" borderId="6" xfId="0" applyFont="1" applyFill="1" applyBorder="1" applyAlignment="1">
      <alignment horizontal="centerContinuous" vertical="center"/>
    </xf>
    <xf numFmtId="49" fontId="8" fillId="4" borderId="10" xfId="0" applyNumberFormat="1" applyFont="1" applyFill="1" applyBorder="1">
      <alignment vertical="center"/>
    </xf>
    <xf numFmtId="49" fontId="8" fillId="4" borderId="10" xfId="0" applyNumberFormat="1" applyFont="1" applyFill="1" applyBorder="1" applyAlignment="1">
      <alignment horizontal="center" vertical="center"/>
    </xf>
    <xf numFmtId="177" fontId="9" fillId="4" borderId="10" xfId="2" applyNumberFormat="1" applyFont="1" applyFill="1" applyBorder="1">
      <alignment vertical="center"/>
    </xf>
    <xf numFmtId="0" fontId="30" fillId="4" borderId="15" xfId="0" applyFont="1" applyFill="1" applyBorder="1" applyAlignment="1">
      <alignment horizontal="center" vertical="center"/>
    </xf>
    <xf numFmtId="177" fontId="9" fillId="4" borderId="15" xfId="2" applyNumberFormat="1" applyFont="1" applyFill="1" applyBorder="1">
      <alignment vertical="center"/>
    </xf>
    <xf numFmtId="179" fontId="14" fillId="3" borderId="28" xfId="2" applyNumberFormat="1" applyFont="1" applyFill="1" applyBorder="1">
      <alignment vertical="center"/>
    </xf>
    <xf numFmtId="182" fontId="9" fillId="0" borderId="10" xfId="2" applyNumberFormat="1" applyFont="1" applyBorder="1">
      <alignment vertical="center"/>
    </xf>
    <xf numFmtId="182" fontId="9" fillId="0" borderId="15" xfId="2" applyNumberFormat="1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178" fontId="7" fillId="2" borderId="10" xfId="0" applyNumberFormat="1" applyFont="1" applyFill="1" applyBorder="1">
      <alignment vertical="center"/>
    </xf>
    <xf numFmtId="178" fontId="8" fillId="2" borderId="10" xfId="0" applyNumberFormat="1" applyFont="1" applyFill="1" applyBorder="1">
      <alignment vertical="center"/>
    </xf>
    <xf numFmtId="179" fontId="7" fillId="2" borderId="10" xfId="0" applyNumberFormat="1" applyFont="1" applyFill="1" applyBorder="1">
      <alignment vertical="center"/>
    </xf>
    <xf numFmtId="182" fontId="9" fillId="0" borderId="20" xfId="2" applyNumberFormat="1" applyFont="1" applyBorder="1">
      <alignment vertical="center"/>
    </xf>
    <xf numFmtId="178" fontId="8" fillId="2" borderId="10" xfId="0" applyNumberFormat="1" applyFont="1" applyFill="1" applyBorder="1" applyAlignment="1">
      <alignment horizontal="center" vertical="center"/>
    </xf>
    <xf numFmtId="178" fontId="7" fillId="2" borderId="10" xfId="0" applyNumberFormat="1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4" borderId="9" xfId="2" applyFont="1" applyFill="1" applyBorder="1" applyAlignment="1">
      <alignment horizontal="left" vertical="center"/>
    </xf>
    <xf numFmtId="179" fontId="15" fillId="0" borderId="13" xfId="0" applyNumberFormat="1" applyFont="1" applyBorder="1" applyAlignment="1">
      <alignment horizontal="center" vertical="center"/>
    </xf>
    <xf numFmtId="0" fontId="12" fillId="4" borderId="9" xfId="2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center" vertical="center"/>
    </xf>
    <xf numFmtId="179" fontId="22" fillId="0" borderId="13" xfId="0" applyNumberFormat="1" applyFont="1" applyBorder="1">
      <alignment vertical="center"/>
    </xf>
    <xf numFmtId="0" fontId="7" fillId="4" borderId="15" xfId="0" applyFont="1" applyFill="1" applyBorder="1" applyAlignment="1">
      <alignment horizontal="center" vertical="center"/>
    </xf>
    <xf numFmtId="177" fontId="14" fillId="4" borderId="15" xfId="2" applyNumberFormat="1" applyFont="1" applyFill="1" applyBorder="1">
      <alignment vertical="center"/>
    </xf>
    <xf numFmtId="177" fontId="14" fillId="4" borderId="17" xfId="2" applyNumberFormat="1" applyFont="1" applyFill="1" applyBorder="1">
      <alignment vertical="center"/>
    </xf>
    <xf numFmtId="10" fontId="14" fillId="0" borderId="17" xfId="2" applyNumberFormat="1" applyFont="1" applyBorder="1">
      <alignment vertical="center"/>
    </xf>
    <xf numFmtId="0" fontId="8" fillId="4" borderId="0" xfId="0" applyFont="1" applyFill="1">
      <alignment vertical="center"/>
    </xf>
    <xf numFmtId="179" fontId="8" fillId="2" borderId="10" xfId="0" applyNumberFormat="1" applyFont="1" applyFill="1" applyBorder="1">
      <alignment vertical="center"/>
    </xf>
    <xf numFmtId="49" fontId="30" fillId="2" borderId="10" xfId="0" applyNumberFormat="1" applyFont="1" applyFill="1" applyBorder="1" applyAlignment="1">
      <alignment horizontal="center" vertical="center"/>
    </xf>
    <xf numFmtId="177" fontId="14" fillId="0" borderId="9" xfId="2" applyNumberFormat="1" applyFont="1" applyBorder="1">
      <alignment vertical="center"/>
    </xf>
    <xf numFmtId="177" fontId="14" fillId="0" borderId="10" xfId="2" applyNumberFormat="1" applyFont="1" applyBorder="1">
      <alignment vertical="center"/>
    </xf>
    <xf numFmtId="10" fontId="14" fillId="0" borderId="10" xfId="2" applyNumberFormat="1" applyFont="1" applyBorder="1">
      <alignment vertical="center"/>
    </xf>
    <xf numFmtId="0" fontId="31" fillId="2" borderId="10" xfId="0" applyFont="1" applyFill="1" applyBorder="1" applyAlignment="1">
      <alignment horizontal="center" vertical="center"/>
    </xf>
    <xf numFmtId="10" fontId="7" fillId="2" borderId="10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7" fontId="14" fillId="2" borderId="11" xfId="2" applyNumberFormat="1" applyFont="1" applyFill="1" applyBorder="1">
      <alignment vertical="center"/>
    </xf>
    <xf numFmtId="49" fontId="8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176" fontId="30" fillId="2" borderId="15" xfId="0" applyNumberFormat="1" applyFont="1" applyFill="1" applyBorder="1" applyAlignment="1">
      <alignment horizontal="center" vertical="center"/>
    </xf>
    <xf numFmtId="10" fontId="14" fillId="0" borderId="15" xfId="2" applyNumberFormat="1" applyFont="1" applyBorder="1">
      <alignment vertical="center"/>
    </xf>
    <xf numFmtId="0" fontId="32" fillId="2" borderId="1" xfId="2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6" fillId="2" borderId="41" xfId="2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0" fontId="12" fillId="0" borderId="18" xfId="2" applyNumberFormat="1" applyFont="1" applyBorder="1">
      <alignment vertical="center"/>
    </xf>
    <xf numFmtId="0" fontId="5" fillId="2" borderId="3" xfId="0" applyFont="1" applyFill="1" applyBorder="1" applyAlignment="1">
      <alignment horizontal="centerContinuous" vertical="center"/>
    </xf>
    <xf numFmtId="0" fontId="33" fillId="2" borderId="9" xfId="2" applyFont="1" applyFill="1" applyBorder="1" applyAlignment="1">
      <alignment horizontal="left" vertical="center"/>
    </xf>
    <xf numFmtId="177" fontId="34" fillId="2" borderId="11" xfId="2" applyNumberFormat="1" applyFont="1" applyFill="1" applyBorder="1">
      <alignment vertical="center"/>
    </xf>
    <xf numFmtId="177" fontId="34" fillId="0" borderId="9" xfId="2" applyNumberFormat="1" applyFont="1" applyBorder="1">
      <alignment vertical="center"/>
    </xf>
    <xf numFmtId="177" fontId="34" fillId="0" borderId="10" xfId="2" applyNumberFormat="1" applyFont="1" applyBorder="1">
      <alignment vertical="center"/>
    </xf>
    <xf numFmtId="10" fontId="34" fillId="0" borderId="12" xfId="2" applyNumberFormat="1" applyFont="1" applyBorder="1">
      <alignment vertical="center"/>
    </xf>
    <xf numFmtId="0" fontId="6" fillId="2" borderId="9" xfId="2" applyFont="1" applyFill="1" applyBorder="1" applyAlignment="1">
      <alignment horizontal="left" vertical="center"/>
    </xf>
    <xf numFmtId="0" fontId="35" fillId="2" borderId="9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 wrapText="1"/>
    </xf>
    <xf numFmtId="177" fontId="9" fillId="0" borderId="28" xfId="2" applyNumberFormat="1" applyFont="1" applyBorder="1">
      <alignment vertical="center"/>
    </xf>
    <xf numFmtId="0" fontId="33" fillId="2" borderId="9" xfId="2" applyFont="1" applyFill="1" applyBorder="1">
      <alignment vertical="center"/>
    </xf>
    <xf numFmtId="0" fontId="6" fillId="2" borderId="9" xfId="2" applyFont="1" applyFill="1" applyBorder="1">
      <alignment vertical="center"/>
    </xf>
    <xf numFmtId="0" fontId="35" fillId="2" borderId="9" xfId="2" applyFont="1" applyFill="1" applyBorder="1">
      <alignment vertical="center"/>
    </xf>
    <xf numFmtId="0" fontId="33" fillId="2" borderId="14" xfId="2" applyFont="1" applyFill="1" applyBorder="1" applyAlignment="1">
      <alignment vertical="center" wrapText="1"/>
    </xf>
    <xf numFmtId="177" fontId="34" fillId="2" borderId="17" xfId="2" applyNumberFormat="1" applyFont="1" applyFill="1" applyBorder="1">
      <alignment vertical="center"/>
    </xf>
    <xf numFmtId="177" fontId="34" fillId="0" borderId="14" xfId="2" applyNumberFormat="1" applyFont="1" applyBorder="1">
      <alignment vertical="center"/>
    </xf>
    <xf numFmtId="177" fontId="34" fillId="0" borderId="15" xfId="2" applyNumberFormat="1" applyFont="1" applyBorder="1">
      <alignment vertical="center"/>
    </xf>
    <xf numFmtId="10" fontId="34" fillId="0" borderId="18" xfId="2" applyNumberFormat="1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7" fontId="9" fillId="0" borderId="33" xfId="2" applyNumberFormat="1" applyFont="1" applyBorder="1" applyAlignment="1">
      <alignment horizontal="center" vertical="center"/>
    </xf>
    <xf numFmtId="177" fontId="9" fillId="0" borderId="15" xfId="2" applyNumberFormat="1" applyFont="1" applyBorder="1" applyAlignment="1">
      <alignment horizontal="center" vertical="center"/>
    </xf>
    <xf numFmtId="10" fontId="9" fillId="0" borderId="18" xfId="2" applyNumberFormat="1" applyFont="1" applyBorder="1" applyAlignment="1">
      <alignment horizontal="center" vertical="center"/>
    </xf>
    <xf numFmtId="0" fontId="36" fillId="0" borderId="7" xfId="0" applyFont="1" applyBorder="1">
      <alignment vertical="center"/>
    </xf>
    <xf numFmtId="0" fontId="22" fillId="0" borderId="5" xfId="0" applyFont="1" applyBorder="1" applyAlignment="1">
      <alignment horizontal="center" vertical="center"/>
    </xf>
    <xf numFmtId="177" fontId="9" fillId="0" borderId="5" xfId="2" applyNumberFormat="1" applyFont="1" applyBorder="1">
      <alignment vertical="center"/>
    </xf>
    <xf numFmtId="10" fontId="9" fillId="0" borderId="8" xfId="2" applyNumberFormat="1" applyFont="1" applyBorder="1">
      <alignment vertical="center"/>
    </xf>
    <xf numFmtId="0" fontId="36" fillId="0" borderId="9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37" fillId="0" borderId="9" xfId="0" applyFont="1" applyBorder="1">
      <alignment vertical="center"/>
    </xf>
    <xf numFmtId="10" fontId="14" fillId="0" borderId="12" xfId="2" applyNumberFormat="1" applyFont="1" applyBorder="1">
      <alignment vertical="center"/>
    </xf>
    <xf numFmtId="0" fontId="37" fillId="0" borderId="14" xfId="0" applyFont="1" applyBorder="1">
      <alignment vertical="center"/>
    </xf>
    <xf numFmtId="0" fontId="22" fillId="0" borderId="1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8" fillId="0" borderId="25" xfId="0" applyFont="1" applyBorder="1" applyAlignment="1">
      <alignment horizontal="center" vertical="center"/>
    </xf>
    <xf numFmtId="0" fontId="38" fillId="0" borderId="25" xfId="0" applyFont="1" applyBorder="1">
      <alignment vertical="center"/>
    </xf>
    <xf numFmtId="0" fontId="39" fillId="0" borderId="25" xfId="0" applyFont="1" applyBorder="1" applyAlignment="1">
      <alignment horizontal="left" vertical="center"/>
    </xf>
    <xf numFmtId="0" fontId="40" fillId="0" borderId="25" xfId="0" applyFont="1" applyBorder="1" applyAlignment="1">
      <alignment horizontal="right" vertical="center"/>
    </xf>
    <xf numFmtId="0" fontId="39" fillId="0" borderId="25" xfId="0" applyFont="1" applyBorder="1" applyAlignment="1">
      <alignment vertical="center" wrapText="1"/>
    </xf>
    <xf numFmtId="0" fontId="36" fillId="0" borderId="19" xfId="0" applyFont="1" applyBorder="1">
      <alignment vertical="center"/>
    </xf>
    <xf numFmtId="177" fontId="9" fillId="0" borderId="20" xfId="2" applyNumberFormat="1" applyFont="1" applyBorder="1">
      <alignment vertical="center"/>
    </xf>
    <xf numFmtId="10" fontId="9" fillId="0" borderId="22" xfId="2" applyNumberFormat="1" applyFont="1" applyBorder="1">
      <alignment vertical="center"/>
    </xf>
    <xf numFmtId="0" fontId="41" fillId="3" borderId="25" xfId="0" applyFont="1" applyFill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3" fillId="2" borderId="0" xfId="0" applyFont="1" applyFill="1">
      <alignment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3" fillId="5" borderId="0" xfId="0" applyFont="1" applyFill="1">
      <alignment vertical="center"/>
    </xf>
    <xf numFmtId="0" fontId="0" fillId="5" borderId="0" xfId="0" applyFill="1">
      <alignment vertical="center"/>
    </xf>
    <xf numFmtId="0" fontId="3" fillId="5" borderId="0" xfId="0" applyFont="1" applyFill="1" applyAlignment="1">
      <alignment horizontal="right" vertical="center"/>
    </xf>
    <xf numFmtId="49" fontId="22" fillId="5" borderId="0" xfId="0" applyNumberFormat="1" applyFont="1" applyFill="1" applyAlignment="1">
      <alignment horizontal="left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42" fillId="0" borderId="0" xfId="0" applyFont="1">
      <alignment vertical="center"/>
    </xf>
    <xf numFmtId="0" fontId="0" fillId="0" borderId="49" xfId="0" applyBorder="1">
      <alignment vertical="center"/>
    </xf>
    <xf numFmtId="0" fontId="0" fillId="0" borderId="42" xfId="0" applyBorder="1">
      <alignment vertical="center"/>
    </xf>
    <xf numFmtId="0" fontId="0" fillId="0" borderId="34" xfId="0" applyBorder="1">
      <alignment vertical="center"/>
    </xf>
    <xf numFmtId="0" fontId="0" fillId="0" borderId="50" xfId="0" applyBorder="1">
      <alignment vertical="center"/>
    </xf>
    <xf numFmtId="0" fontId="0" fillId="0" borderId="35" xfId="0" applyBorder="1">
      <alignment vertical="center"/>
    </xf>
    <xf numFmtId="0" fontId="43" fillId="0" borderId="0" xfId="0" applyFont="1" applyAlignment="1">
      <alignment horizontal="centerContinuous" vertical="center"/>
    </xf>
    <xf numFmtId="0" fontId="0" fillId="0" borderId="51" xfId="0" applyBorder="1">
      <alignment vertical="center"/>
    </xf>
    <xf numFmtId="0" fontId="44" fillId="0" borderId="0" xfId="0" applyFont="1" applyAlignment="1">
      <alignment horizontal="centerContinuous" vertical="center"/>
    </xf>
    <xf numFmtId="0" fontId="45" fillId="0" borderId="0" xfId="0" applyFont="1" applyAlignment="1">
      <alignment horizontal="centerContinuous" vertical="center"/>
    </xf>
    <xf numFmtId="31" fontId="46" fillId="0" borderId="0" xfId="0" applyNumberFormat="1" applyFont="1" applyAlignment="1">
      <alignment horizontal="centerContinuous" vertical="center"/>
    </xf>
    <xf numFmtId="0" fontId="42" fillId="0" borderId="0" xfId="0" applyFont="1" applyAlignment="1">
      <alignment horizontal="distributed" vertical="center"/>
    </xf>
    <xf numFmtId="0" fontId="42" fillId="0" borderId="0" xfId="0" applyFont="1" applyAlignment="1">
      <alignment horizontal="right" vertical="center"/>
    </xf>
    <xf numFmtId="0" fontId="42" fillId="0" borderId="51" xfId="0" applyFont="1" applyBorder="1">
      <alignment vertical="center"/>
    </xf>
    <xf numFmtId="31" fontId="46" fillId="0" borderId="0" xfId="0" applyNumberFormat="1" applyFont="1" applyAlignment="1">
      <alignment horizontal="left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52" xfId="0" applyBorder="1">
      <alignment vertical="center"/>
    </xf>
    <xf numFmtId="0" fontId="47" fillId="0" borderId="34" xfId="0" applyFont="1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42" fillId="0" borderId="0" xfId="0" applyFont="1" applyAlignment="1">
      <alignment horizontal="center" vertical="center"/>
    </xf>
    <xf numFmtId="31" fontId="48" fillId="0" borderId="0" xfId="0" applyNumberFormat="1" applyFont="1">
      <alignment vertical="center"/>
    </xf>
    <xf numFmtId="31" fontId="48" fillId="0" borderId="0" xfId="0" applyNumberFormat="1" applyFont="1" applyAlignment="1">
      <alignment horizontal="center"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49" fillId="0" borderId="0" xfId="0" applyFont="1" applyAlignment="1">
      <alignment horizontal="centerContinuous" vertical="center"/>
    </xf>
    <xf numFmtId="0" fontId="50" fillId="0" borderId="56" xfId="0" applyFont="1" applyBorder="1" applyAlignment="1">
      <alignment horizontal="center" vertical="center"/>
    </xf>
    <xf numFmtId="0" fontId="50" fillId="0" borderId="60" xfId="0" applyFont="1" applyBorder="1" applyAlignment="1">
      <alignment horizontal="center" vertical="center"/>
    </xf>
    <xf numFmtId="0" fontId="52" fillId="0" borderId="61" xfId="0" applyFont="1" applyBorder="1">
      <alignment vertical="center"/>
    </xf>
    <xf numFmtId="0" fontId="4" fillId="6" borderId="19" xfId="0" applyFont="1" applyFill="1" applyBorder="1">
      <alignment vertical="center"/>
    </xf>
    <xf numFmtId="0" fontId="54" fillId="0" borderId="63" xfId="0" applyFont="1" applyBorder="1">
      <alignment vertical="center"/>
    </xf>
    <xf numFmtId="49" fontId="56" fillId="6" borderId="9" xfId="0" applyNumberFormat="1" applyFont="1" applyFill="1" applyBorder="1" applyAlignment="1">
      <alignment horizontal="left" vertical="center"/>
    </xf>
    <xf numFmtId="49" fontId="56" fillId="7" borderId="64" xfId="0" applyNumberFormat="1" applyFont="1" applyFill="1" applyBorder="1" applyAlignment="1">
      <alignment horizontal="left" vertical="center"/>
    </xf>
    <xf numFmtId="0" fontId="54" fillId="0" borderId="65" xfId="0" applyFont="1" applyBorder="1">
      <alignment vertical="center"/>
    </xf>
    <xf numFmtId="0" fontId="57" fillId="0" borderId="45" xfId="0" applyFont="1" applyBorder="1">
      <alignment vertical="center"/>
    </xf>
    <xf numFmtId="0" fontId="57" fillId="0" borderId="48" xfId="0" applyFont="1" applyBorder="1">
      <alignment vertical="center"/>
    </xf>
    <xf numFmtId="0" fontId="4" fillId="3" borderId="19" xfId="0" applyFont="1" applyFill="1" applyBorder="1">
      <alignment vertical="center"/>
    </xf>
    <xf numFmtId="0" fontId="4" fillId="0" borderId="20" xfId="0" applyFont="1" applyBorder="1">
      <alignment vertical="center"/>
    </xf>
    <xf numFmtId="0" fontId="1" fillId="0" borderId="62" xfId="0" applyFont="1" applyBorder="1">
      <alignment vertical="center"/>
    </xf>
    <xf numFmtId="0" fontId="4" fillId="3" borderId="9" xfId="0" applyFont="1" applyFill="1" applyBorder="1">
      <alignment vertical="center"/>
    </xf>
    <xf numFmtId="0" fontId="4" fillId="0" borderId="10" xfId="0" applyFont="1" applyBorder="1">
      <alignment vertical="center"/>
    </xf>
    <xf numFmtId="0" fontId="1" fillId="0" borderId="64" xfId="0" applyFont="1" applyBorder="1">
      <alignment vertical="center"/>
    </xf>
    <xf numFmtId="0" fontId="57" fillId="0" borderId="53" xfId="0" applyFont="1" applyBorder="1">
      <alignment vertical="center"/>
    </xf>
    <xf numFmtId="49" fontId="56" fillId="7" borderId="68" xfId="0" applyNumberFormat="1" applyFont="1" applyFill="1" applyBorder="1" applyAlignment="1">
      <alignment horizontal="left" vertical="center"/>
    </xf>
    <xf numFmtId="0" fontId="4" fillId="0" borderId="67" xfId="0" applyFont="1" applyBorder="1">
      <alignment vertical="center"/>
    </xf>
    <xf numFmtId="0" fontId="23" fillId="2" borderId="72" xfId="0" applyFont="1" applyFill="1" applyBorder="1">
      <alignment vertical="center"/>
    </xf>
    <xf numFmtId="49" fontId="56" fillId="6" borderId="73" xfId="0" applyNumberFormat="1" applyFont="1" applyFill="1" applyBorder="1" applyAlignment="1">
      <alignment horizontal="left" vertical="center"/>
    </xf>
    <xf numFmtId="0" fontId="4" fillId="0" borderId="46" xfId="0" applyFont="1" applyBorder="1">
      <alignment vertical="center"/>
    </xf>
    <xf numFmtId="49" fontId="56" fillId="7" borderId="74" xfId="0" applyNumberFormat="1" applyFont="1" applyFill="1" applyBorder="1" applyAlignment="1">
      <alignment horizontal="left" vertical="center"/>
    </xf>
    <xf numFmtId="0" fontId="23" fillId="2" borderId="63" xfId="0" applyFont="1" applyFill="1" applyBorder="1">
      <alignment vertical="center"/>
    </xf>
    <xf numFmtId="49" fontId="56" fillId="7" borderId="75" xfId="0" applyNumberFormat="1" applyFont="1" applyFill="1" applyBorder="1" applyAlignment="1">
      <alignment horizontal="left" vertical="center"/>
    </xf>
    <xf numFmtId="0" fontId="23" fillId="2" borderId="76" xfId="0" applyFont="1" applyFill="1" applyBorder="1">
      <alignment vertical="center"/>
    </xf>
    <xf numFmtId="0" fontId="4" fillId="6" borderId="77" xfId="0" applyFont="1" applyFill="1" applyBorder="1">
      <alignment vertical="center"/>
    </xf>
    <xf numFmtId="0" fontId="23" fillId="2" borderId="25" xfId="0" applyFont="1" applyFill="1" applyBorder="1">
      <alignment vertical="center"/>
    </xf>
    <xf numFmtId="0" fontId="4" fillId="6" borderId="25" xfId="0" applyFont="1" applyFill="1" applyBorder="1">
      <alignment vertical="center"/>
    </xf>
    <xf numFmtId="0" fontId="56" fillId="0" borderId="75" xfId="0" applyFont="1" applyBorder="1">
      <alignment vertical="center"/>
    </xf>
    <xf numFmtId="0" fontId="58" fillId="2" borderId="76" xfId="0" applyFont="1" applyFill="1" applyBorder="1" applyAlignment="1">
      <alignment horizontal="center" vertical="center"/>
    </xf>
    <xf numFmtId="0" fontId="60" fillId="6" borderId="79" xfId="0" applyFont="1" applyFill="1" applyBorder="1" applyAlignment="1">
      <alignment horizontal="center" vertical="center"/>
    </xf>
    <xf numFmtId="0" fontId="3" fillId="5" borderId="61" xfId="0" applyFont="1" applyFill="1" applyBorder="1">
      <alignment vertical="center"/>
    </xf>
    <xf numFmtId="49" fontId="17" fillId="5" borderId="83" xfId="0" applyNumberFormat="1" applyFont="1" applyFill="1" applyBorder="1" applyAlignment="1">
      <alignment horizontal="left" vertical="center"/>
    </xf>
    <xf numFmtId="0" fontId="3" fillId="5" borderId="84" xfId="0" applyFont="1" applyFill="1" applyBorder="1">
      <alignment vertical="center"/>
    </xf>
    <xf numFmtId="49" fontId="17" fillId="5" borderId="75" xfId="0" applyNumberFormat="1" applyFont="1" applyFill="1" applyBorder="1" applyAlignment="1">
      <alignment horizontal="left" vertical="center"/>
    </xf>
    <xf numFmtId="0" fontId="3" fillId="2" borderId="61" xfId="0" applyFont="1" applyFill="1" applyBorder="1">
      <alignment vertical="center"/>
    </xf>
    <xf numFmtId="49" fontId="17" fillId="2" borderId="75" xfId="0" applyNumberFormat="1" applyFont="1" applyFill="1" applyBorder="1" applyAlignment="1">
      <alignment horizontal="left" vertical="center"/>
    </xf>
    <xf numFmtId="0" fontId="3" fillId="2" borderId="63" xfId="0" applyFont="1" applyFill="1" applyBorder="1">
      <alignment vertical="center"/>
    </xf>
    <xf numFmtId="0" fontId="3" fillId="2" borderId="84" xfId="0" applyFont="1" applyFill="1" applyBorder="1">
      <alignment vertical="center"/>
    </xf>
    <xf numFmtId="0" fontId="3" fillId="8" borderId="63" xfId="0" applyFont="1" applyFill="1" applyBorder="1">
      <alignment vertical="center"/>
    </xf>
    <xf numFmtId="49" fontId="17" fillId="8" borderId="75" xfId="0" applyNumberFormat="1" applyFont="1" applyFill="1" applyBorder="1" applyAlignment="1">
      <alignment horizontal="left" vertical="center"/>
    </xf>
    <xf numFmtId="0" fontId="3" fillId="4" borderId="63" xfId="0" applyFont="1" applyFill="1" applyBorder="1">
      <alignment vertical="center"/>
    </xf>
    <xf numFmtId="49" fontId="17" fillId="4" borderId="75" xfId="0" applyNumberFormat="1" applyFont="1" applyFill="1" applyBorder="1" applyAlignment="1">
      <alignment horizontal="left" vertical="center"/>
    </xf>
    <xf numFmtId="0" fontId="3" fillId="8" borderId="65" xfId="0" applyFont="1" applyFill="1" applyBorder="1">
      <alignment vertical="center"/>
    </xf>
    <xf numFmtId="49" fontId="17" fillId="8" borderId="91" xfId="0" applyNumberFormat="1" applyFont="1" applyFill="1" applyBorder="1" applyAlignment="1">
      <alignment horizontal="left" vertical="center"/>
    </xf>
    <xf numFmtId="0" fontId="61" fillId="0" borderId="92" xfId="0" applyFont="1" applyBorder="1" applyAlignment="1">
      <alignment horizontal="centerContinuous" vertical="center"/>
    </xf>
    <xf numFmtId="0" fontId="62" fillId="0" borderId="92" xfId="0" applyFont="1" applyBorder="1" applyAlignment="1">
      <alignment horizontal="centerContinuous" vertical="center"/>
    </xf>
    <xf numFmtId="0" fontId="63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0" fontId="65" fillId="0" borderId="0" xfId="0" applyFont="1" applyAlignment="1">
      <alignment horizontal="center" vertical="center"/>
    </xf>
    <xf numFmtId="0" fontId="66" fillId="0" borderId="0" xfId="0" applyFont="1">
      <alignment vertical="center"/>
    </xf>
    <xf numFmtId="0" fontId="62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25" fillId="0" borderId="10" xfId="0" quotePrefix="1" applyFont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/>
    </xf>
    <xf numFmtId="0" fontId="0" fillId="9" borderId="0" xfId="0" applyFill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8" borderId="88" xfId="0" applyFont="1" applyFill="1" applyBorder="1">
      <alignment vertical="center"/>
    </xf>
    <xf numFmtId="0" fontId="4" fillId="8" borderId="89" xfId="0" applyFont="1" applyFill="1" applyBorder="1">
      <alignment vertical="center"/>
    </xf>
    <xf numFmtId="0" fontId="4" fillId="8" borderId="90" xfId="0" applyFont="1" applyFill="1" applyBorder="1">
      <alignment vertical="center"/>
    </xf>
    <xf numFmtId="0" fontId="4" fillId="4" borderId="85" xfId="0" applyFont="1" applyFill="1" applyBorder="1">
      <alignment vertical="center"/>
    </xf>
    <xf numFmtId="0" fontId="4" fillId="4" borderId="86" xfId="0" applyFont="1" applyFill="1" applyBorder="1">
      <alignment vertical="center"/>
    </xf>
    <xf numFmtId="0" fontId="4" fillId="4" borderId="87" xfId="0" applyFont="1" applyFill="1" applyBorder="1">
      <alignment vertical="center"/>
    </xf>
    <xf numFmtId="0" fontId="4" fillId="8" borderId="85" xfId="0" applyFont="1" applyFill="1" applyBorder="1">
      <alignment vertical="center"/>
    </xf>
    <xf numFmtId="0" fontId="4" fillId="8" borderId="86" xfId="0" applyFont="1" applyFill="1" applyBorder="1">
      <alignment vertical="center"/>
    </xf>
    <xf numFmtId="0" fontId="4" fillId="8" borderId="87" xfId="0" applyFont="1" applyFill="1" applyBorder="1">
      <alignment vertical="center"/>
    </xf>
    <xf numFmtId="0" fontId="4" fillId="2" borderId="85" xfId="0" applyFont="1" applyFill="1" applyBorder="1">
      <alignment vertical="center"/>
    </xf>
    <xf numFmtId="0" fontId="4" fillId="2" borderId="86" xfId="0" applyFont="1" applyFill="1" applyBorder="1">
      <alignment vertical="center"/>
    </xf>
    <xf numFmtId="0" fontId="4" fillId="2" borderId="87" xfId="0" applyFont="1" applyFill="1" applyBorder="1">
      <alignment vertical="center"/>
    </xf>
    <xf numFmtId="0" fontId="8" fillId="3" borderId="69" xfId="0" applyFont="1" applyFill="1" applyBorder="1">
      <alignment vertical="center"/>
    </xf>
    <xf numFmtId="0" fontId="8" fillId="3" borderId="70" xfId="0" applyFont="1" applyFill="1" applyBorder="1">
      <alignment vertical="center"/>
    </xf>
    <xf numFmtId="0" fontId="8" fillId="3" borderId="71" xfId="0" applyFont="1" applyFill="1" applyBorder="1">
      <alignment vertical="center"/>
    </xf>
    <xf numFmtId="0" fontId="59" fillId="6" borderId="1" xfId="0" applyFont="1" applyFill="1" applyBorder="1" applyAlignment="1">
      <alignment horizontal="center" vertical="center"/>
    </xf>
    <xf numFmtId="0" fontId="59" fillId="6" borderId="2" xfId="0" applyFont="1" applyFill="1" applyBorder="1" applyAlignment="1">
      <alignment horizontal="center" vertical="center"/>
    </xf>
    <xf numFmtId="0" fontId="59" fillId="6" borderId="78" xfId="0" applyFont="1" applyFill="1" applyBorder="1" applyAlignment="1">
      <alignment horizontal="center" vertical="center"/>
    </xf>
    <xf numFmtId="0" fontId="4" fillId="5" borderId="80" xfId="0" applyFont="1" applyFill="1" applyBorder="1">
      <alignment vertical="center"/>
    </xf>
    <xf numFmtId="0" fontId="4" fillId="5" borderId="81" xfId="0" applyFont="1" applyFill="1" applyBorder="1">
      <alignment vertical="center"/>
    </xf>
    <xf numFmtId="0" fontId="4" fillId="5" borderId="82" xfId="0" applyFont="1" applyFill="1" applyBorder="1">
      <alignment vertical="center"/>
    </xf>
    <xf numFmtId="0" fontId="4" fillId="5" borderId="85" xfId="0" applyFont="1" applyFill="1" applyBorder="1">
      <alignment vertical="center"/>
    </xf>
    <xf numFmtId="0" fontId="4" fillId="5" borderId="86" xfId="0" applyFont="1" applyFill="1" applyBorder="1">
      <alignment vertical="center"/>
    </xf>
    <xf numFmtId="0" fontId="4" fillId="5" borderId="87" xfId="0" applyFont="1" applyFill="1" applyBorder="1">
      <alignment vertical="center"/>
    </xf>
    <xf numFmtId="0" fontId="51" fillId="0" borderId="57" xfId="0" applyFont="1" applyBorder="1" applyAlignment="1">
      <alignment horizontal="center" vertical="center"/>
    </xf>
    <xf numFmtId="0" fontId="51" fillId="0" borderId="58" xfId="0" applyFont="1" applyBorder="1" applyAlignment="1">
      <alignment horizontal="center" vertical="center"/>
    </xf>
    <xf numFmtId="0" fontId="51" fillId="0" borderId="59" xfId="0" applyFont="1" applyBorder="1" applyAlignment="1">
      <alignment horizontal="center" vertical="center"/>
    </xf>
    <xf numFmtId="0" fontId="53" fillId="0" borderId="20" xfId="0" applyFont="1" applyBorder="1">
      <alignment vertical="center"/>
    </xf>
    <xf numFmtId="0" fontId="53" fillId="0" borderId="62" xfId="0" applyFont="1" applyBorder="1">
      <alignment vertical="center"/>
    </xf>
    <xf numFmtId="0" fontId="55" fillId="6" borderId="9" xfId="0" applyFont="1" applyFill="1" applyBorder="1">
      <alignment vertical="center"/>
    </xf>
    <xf numFmtId="0" fontId="55" fillId="6" borderId="10" xfId="0" applyFont="1" applyFill="1" applyBorder="1">
      <alignment vertical="center"/>
    </xf>
    <xf numFmtId="0" fontId="55" fillId="6" borderId="64" xfId="0" applyFont="1" applyFill="1" applyBorder="1">
      <alignment vertical="center"/>
    </xf>
    <xf numFmtId="0" fontId="8" fillId="6" borderId="66" xfId="0" applyFont="1" applyFill="1" applyBorder="1">
      <alignment vertical="center"/>
    </xf>
    <xf numFmtId="0" fontId="8" fillId="6" borderId="67" xfId="0" applyFont="1" applyFill="1" applyBorder="1">
      <alignment vertical="center"/>
    </xf>
    <xf numFmtId="0" fontId="8" fillId="6" borderId="68" xfId="0" applyFont="1" applyFill="1" applyBorder="1">
      <alignment vertical="center"/>
    </xf>
    <xf numFmtId="0" fontId="42" fillId="0" borderId="0" xfId="0" applyFont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</cellXfs>
  <cellStyles count="3">
    <cellStyle name="百分比" xfId="1" builtinId="5"/>
    <cellStyle name="常规" xfId="0" builtinId="0"/>
    <cellStyle name="常规_合并报表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2.xml"/><Relationship Id="rId88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1&#35780;&#20272;/2&#24050;&#23436;&#25253;&#21578;/2026&#19979;&#21322;&#24180;/1&#40527;&#20449;&#36164;&#20272;&#25253;&#23383;%5b2026%5d&#31532;GLZ0076&#21495;-&#30333;&#38134;&#30005;&#20449;&#24223;&#26087;&#33988;&#30005;&#27744;&#24066;&#22330;&#21333;&#20215;/&#35780;&#20272;&#25253;&#21578;/&#40527;&#20449;&#36164;&#20272;&#25253;&#23383;%5b2026%5d&#31532;GLZ076&#21495;&#20013;&#22269;&#30005;&#20449;&#30333;&#38134;&#20998;&#20844;&#21496;&#25311;&#22788;&#32622;&#36164;&#20135;&#25152;&#28041;&#21450;&#30340;&#24223;&#26087;&#33988;&#30005;&#27744;&#24066;&#22330;&#21333;&#20215;&#36164;&#20135;&#35780;&#20272;&#25253;&#21578;&#65288;&#23457;&#26680;&#20154;&#65306;&#21776;&#21002;&#65289;/1&#35780;&#20272;&#25253;&#21578;/&#24223;&#26087;&#33988;&#30005;&#27744;&#35780;&#20272;&#26126;&#32454;&#34920;.xlsx" TargetMode="External"/><Relationship Id="rId1" Type="http://schemas.openxmlformats.org/officeDocument/2006/relationships/externalLinkPath" Target="/1&#35780;&#20272;/2&#24050;&#23436;&#25253;&#21578;/2026&#19979;&#21322;&#24180;/1&#40527;&#20449;&#36164;&#20272;&#25253;&#23383;%5b2026%5d&#31532;GLZ0076&#21495;-&#30333;&#38134;&#30005;&#20449;&#24223;&#26087;&#33988;&#30005;&#27744;&#24066;&#22330;&#21333;&#20215;/&#35780;&#20272;&#25253;&#21578;/&#40527;&#20449;&#36164;&#20272;&#25253;&#23383;%5b2026%5d&#31532;GLZ076&#21495;&#20013;&#22269;&#30005;&#20449;&#30333;&#38134;&#20998;&#20844;&#21496;&#25311;&#22788;&#32622;&#36164;&#20135;&#25152;&#28041;&#21450;&#30340;&#24223;&#26087;&#33988;&#30005;&#27744;&#24066;&#22330;&#21333;&#20215;&#36164;&#20135;&#35780;&#20272;&#25253;&#21578;&#65288;&#23457;&#26680;&#20154;&#65306;&#21776;&#21002;&#65289;/1&#35780;&#20272;&#25253;&#21578;/&#24223;&#26087;&#33988;&#30005;&#27744;&#35780;&#20272;&#26126;&#32454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.&#25253;&#21578;&#27169;&#26495;\&#31354;&#27169;&#26495;\&#36164;&#20135;&#35780;&#20272;&#30003;&#25253;&#34920;-2018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说明"/>
      <sheetName val="基本信息"/>
      <sheetName val="封面"/>
      <sheetName val="目录"/>
      <sheetName val="汇总 (国企)"/>
      <sheetName val="1汇总"/>
      <sheetName val="2分类"/>
      <sheetName val="3流资总"/>
      <sheetName val="3.1货币总"/>
      <sheetName val="3.1.1现金"/>
      <sheetName val="3.1.2银行存款"/>
      <sheetName val="3.1.3其他货币"/>
      <sheetName val="3.2交易金融"/>
      <sheetName val="3.3衍生金融"/>
      <sheetName val="3.4应收票据"/>
      <sheetName val="3.5应收账款"/>
      <sheetName val="3.6应收融资"/>
      <sheetName val="3.7预付款项"/>
      <sheetName val="3.8其他应收"/>
      <sheetName val="3.9存货"/>
      <sheetName val="3.9.1材料采购"/>
      <sheetName val="3.9.2原材料"/>
      <sheetName val="3.9.3在产品"/>
      <sheetName val="3.9.4产成品"/>
      <sheetName val="3.9.5委托加工"/>
      <sheetName val="3.9.6包装低值"/>
      <sheetName val="3.10合同资产"/>
      <sheetName val="3.11持有待售"/>
      <sheetName val="3.12-1年到期"/>
      <sheetName val="3.13其他流动"/>
      <sheetName val="4非流资总"/>
      <sheetName val="4.1债权投资"/>
      <sheetName val="4.2其他债权"/>
      <sheetName val="4.3长期应收"/>
      <sheetName val="4.4长期股权"/>
      <sheetName val="4.5权益工具"/>
      <sheetName val="4.6其他金融"/>
      <sheetName val="4.7投资性房地产"/>
      <sheetName val="4.8固资汇总"/>
      <sheetName val="4.8.1.1房屋"/>
      <sheetName val="4.8.1.2构筑物"/>
      <sheetName val="4.8.1.3管沟"/>
      <sheetName val="4.8.2.1机械设备"/>
      <sheetName val="4.8.2.2运输设备"/>
      <sheetName val="4.8.2.3电子设备"/>
      <sheetName val="其他报废资产"/>
      <sheetName val="勘察明细表"/>
      <sheetName val="4.9在建工程"/>
      <sheetName val="4.9.1建筑工程"/>
      <sheetName val="4.9.2设备工程"/>
      <sheetName val="4.9.3其他工程"/>
      <sheetName val="4.13无形资产"/>
      <sheetName val="4.13.1土地使用权"/>
      <sheetName val="4.13.2其他无形"/>
      <sheetName val="4.14开发支出"/>
      <sheetName val="4.15商誉"/>
      <sheetName val="4.16长期待摊"/>
      <sheetName val="4.17递延资产"/>
      <sheetName val="4.18其他非流资"/>
      <sheetName val="5流负总"/>
      <sheetName val="5.1短借款"/>
      <sheetName val="5.2交易金融负债"/>
      <sheetName val="5.3衍生金融负债"/>
      <sheetName val="5.4应付票据"/>
      <sheetName val="5.5应付账款"/>
      <sheetName val="5.6预收款"/>
      <sheetName val="5.7合同债"/>
      <sheetName val="5.8应付薪酬"/>
      <sheetName val="5.9应交税"/>
      <sheetName val="5.10其他应付"/>
      <sheetName val="5.11持有待售负债"/>
      <sheetName val="5.12年内到期非流负债"/>
      <sheetName val="5.13其他流负债"/>
      <sheetName val="6非流负总"/>
      <sheetName val="6.1长期借款"/>
      <sheetName val="6.2应付债券"/>
      <sheetName val="6.3租赁负债"/>
      <sheetName val="6.4长期应付"/>
      <sheetName val="6.5预计负债"/>
      <sheetName val="6.6递延收益"/>
      <sheetName val="6.7递延税负"/>
      <sheetName val="6.8其他非流负债"/>
    </sheetNames>
    <sheetDataSet>
      <sheetData sheetId="0"/>
      <sheetData sheetId="1">
        <row r="4">
          <cell r="C4" t="str">
            <v>B</v>
          </cell>
        </row>
      </sheetData>
      <sheetData sheetId="2"/>
      <sheetData sheetId="3">
        <row r="5">
          <cell r="C5" t="str">
            <v>资产评估结果汇总表</v>
          </cell>
        </row>
      </sheetData>
      <sheetData sheetId="4"/>
      <sheetData sheetId="5"/>
      <sheetData sheetId="6">
        <row r="44">
          <cell r="C44">
            <v>0</v>
          </cell>
          <cell r="F44">
            <v>0</v>
          </cell>
        </row>
        <row r="59">
          <cell r="C59">
            <v>0</v>
          </cell>
          <cell r="F59">
            <v>0</v>
          </cell>
        </row>
        <row r="69">
          <cell r="C69">
            <v>0</v>
          </cell>
          <cell r="F69">
            <v>0</v>
          </cell>
        </row>
        <row r="70">
          <cell r="C70">
            <v>0</v>
          </cell>
          <cell r="F7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信息"/>
      <sheetName val="目录"/>
      <sheetName val="汇总（非国企）"/>
      <sheetName val="汇总 (国企)"/>
      <sheetName val="分类汇总表"/>
      <sheetName val="分类汇总表（申报）"/>
      <sheetName val="流资总"/>
      <sheetName val="货币总"/>
      <sheetName val="现金"/>
      <sheetName val="银行存款"/>
      <sheetName val="其他货币"/>
      <sheetName val="金融资产"/>
      <sheetName val="衍生金融"/>
      <sheetName val="应收票据"/>
      <sheetName val="应收账款"/>
      <sheetName val="预付账款"/>
      <sheetName val="应收利息"/>
      <sheetName val="应收股利"/>
      <sheetName val="其他应收"/>
      <sheetName val="存货"/>
      <sheetName val="材料采购"/>
      <sheetName val="原材料"/>
      <sheetName val="在产品"/>
      <sheetName val="产成品"/>
      <sheetName val="委托加工"/>
      <sheetName val="包装低值"/>
      <sheetName val="持有待售"/>
      <sheetName val="1年到期"/>
      <sheetName val="其他流动"/>
      <sheetName val="非流资总"/>
      <sheetName val="可售金融"/>
      <sheetName val="持有投资"/>
      <sheetName val="长期应收"/>
      <sheetName val="股权投资"/>
      <sheetName val="投资性房地"/>
      <sheetName val="固资汇总"/>
      <sheetName val="房屋"/>
      <sheetName val="构筑物"/>
      <sheetName val="管道沟槽"/>
      <sheetName val="机器"/>
      <sheetName val="电子类"/>
      <sheetName val="运输类"/>
      <sheetName val="在建工程"/>
      <sheetName val="土建工程"/>
      <sheetName val="设备工程"/>
      <sheetName val="工程物资"/>
      <sheetName val="固资清理"/>
      <sheetName val="无形资产"/>
      <sheetName val="土地使用权"/>
      <sheetName val="其他无形"/>
      <sheetName val="开发支出"/>
      <sheetName val="长期待摊"/>
      <sheetName val="递延资产"/>
      <sheetName val="其他非流动"/>
      <sheetName val="流负总"/>
      <sheetName val="短期借款"/>
      <sheetName val="金融负债"/>
      <sheetName val="衍生金融债"/>
      <sheetName val="应付票据"/>
      <sheetName val="应付账款"/>
      <sheetName val="预收账款"/>
      <sheetName val="应付薪酬"/>
      <sheetName val="应交税费"/>
      <sheetName val="应付利息"/>
      <sheetName val="应付股利"/>
      <sheetName val="其他应付"/>
      <sheetName val="待售负债"/>
      <sheetName val="1年到期债"/>
      <sheetName val="其他流负"/>
      <sheetName val="非流负总"/>
      <sheetName val="长期借款"/>
      <sheetName val="债券"/>
      <sheetName val="长期应付"/>
      <sheetName val="专项应付"/>
      <sheetName val="预计负债"/>
      <sheetName val="递延收益"/>
      <sheetName val="递延负债"/>
      <sheetName val="其他非流动负债"/>
    </sheetNames>
    <sheetDataSet>
      <sheetData sheetId="0" refreshError="1"/>
      <sheetData sheetId="1" refreshError="1">
        <row r="4">
          <cell r="C4" t="str">
            <v>表</v>
          </cell>
          <cell r="D4" t="str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3"/>
  <sheetViews>
    <sheetView showGridLines="0" workbookViewId="0">
      <pane xSplit="3" ySplit="1" topLeftCell="D2" activePane="bottomRight" state="frozen"/>
      <selection pane="topRight"/>
      <selection pane="bottomLeft"/>
      <selection pane="bottomRight" activeCell="C16" sqref="C16"/>
    </sheetView>
  </sheetViews>
  <sheetFormatPr defaultColWidth="9" defaultRowHeight="14.15"/>
  <cols>
    <col min="1" max="1" width="1.5703125" customWidth="1"/>
    <col min="2" max="2" width="3.640625" customWidth="1"/>
    <col min="3" max="3" width="136.640625" customWidth="1"/>
    <col min="4" max="4" width="8.85546875" customWidth="1"/>
  </cols>
  <sheetData>
    <row r="1" spans="2:3" ht="37.200000000000003" customHeight="1">
      <c r="B1" s="357" t="s">
        <v>0</v>
      </c>
      <c r="C1" s="358"/>
    </row>
    <row r="2" spans="2:3">
      <c r="B2" s="359">
        <v>1</v>
      </c>
      <c r="C2" s="360" t="s">
        <v>1</v>
      </c>
    </row>
    <row r="3" spans="2:3">
      <c r="B3" s="361">
        <f t="shared" ref="B3:B8" si="0">B2+1</f>
        <v>2</v>
      </c>
      <c r="C3" s="362" t="s">
        <v>2</v>
      </c>
    </row>
    <row r="4" spans="2:3">
      <c r="B4" s="363">
        <f t="shared" si="0"/>
        <v>3</v>
      </c>
      <c r="C4" s="360" t="s">
        <v>3</v>
      </c>
    </row>
    <row r="5" spans="2:3">
      <c r="B5" s="361">
        <f t="shared" si="0"/>
        <v>4</v>
      </c>
      <c r="C5" s="362" t="s">
        <v>4</v>
      </c>
    </row>
    <row r="6" spans="2:3">
      <c r="B6" s="363">
        <f t="shared" si="0"/>
        <v>5</v>
      </c>
      <c r="C6" s="360" t="s">
        <v>5</v>
      </c>
    </row>
    <row r="7" spans="2:3">
      <c r="B7" s="361">
        <f t="shared" si="0"/>
        <v>6</v>
      </c>
      <c r="C7" s="362" t="s">
        <v>6</v>
      </c>
    </row>
    <row r="8" spans="2:3">
      <c r="B8" s="363">
        <f t="shared" si="0"/>
        <v>7</v>
      </c>
      <c r="C8" s="360" t="s">
        <v>7</v>
      </c>
    </row>
    <row r="9" spans="2:3">
      <c r="C9" s="364"/>
    </row>
    <row r="10" spans="2:3">
      <c r="C10" s="364"/>
    </row>
    <row r="11" spans="2:3">
      <c r="C11" s="364"/>
    </row>
    <row r="12" spans="2:3">
      <c r="C12" s="364"/>
    </row>
    <row r="13" spans="2:3">
      <c r="C13" s="364"/>
    </row>
  </sheetData>
  <phoneticPr fontId="74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4"/>
  <sheetViews>
    <sheetView showGridLines="0" view="pageBreakPreview" zoomScaleNormal="100" workbookViewId="0">
      <pane xSplit="8" ySplit="6" topLeftCell="I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85546875" customWidth="1"/>
    <col min="2" max="2" width="28.35546875" customWidth="1"/>
    <col min="3" max="3" width="7.5703125" customWidth="1"/>
    <col min="4" max="6" width="15.640625" customWidth="1"/>
    <col min="7" max="7" width="14.78515625" customWidth="1"/>
    <col min="10" max="10" width="12.5703125" customWidth="1"/>
  </cols>
  <sheetData>
    <row r="1" spans="1:11" ht="27" customHeight="1">
      <c r="A1" s="2" t="str">
        <f>目录!C9</f>
        <v>库存现金评估明细表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5"/>
      <c r="G3" s="6"/>
      <c r="H3" s="6" t="str">
        <f>目录!E9&amp;目录!F9</f>
        <v>表3-1-1</v>
      </c>
    </row>
    <row r="4" spans="1:11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5">
      <c r="A5" s="217" t="s">
        <v>225</v>
      </c>
      <c r="B5" s="218"/>
      <c r="C5" s="218"/>
      <c r="D5" s="218"/>
      <c r="E5" s="9" t="s">
        <v>226</v>
      </c>
      <c r="F5" s="10"/>
      <c r="G5" s="10"/>
      <c r="H5" s="11"/>
      <c r="J5" s="50" t="s">
        <v>227</v>
      </c>
      <c r="K5" s="50" t="s">
        <v>228</v>
      </c>
    </row>
    <row r="6" spans="1:11" s="1" customFormat="1" ht="12.45">
      <c r="A6" s="219" t="s">
        <v>291</v>
      </c>
      <c r="B6" s="54" t="s">
        <v>292</v>
      </c>
      <c r="C6" s="54" t="s">
        <v>293</v>
      </c>
      <c r="D6" s="220" t="s">
        <v>207</v>
      </c>
      <c r="E6" s="78" t="s">
        <v>208</v>
      </c>
      <c r="F6" s="79" t="s">
        <v>209</v>
      </c>
      <c r="G6" s="79" t="s">
        <v>210</v>
      </c>
      <c r="H6" s="80" t="s">
        <v>221</v>
      </c>
      <c r="J6" s="18"/>
      <c r="K6" s="18"/>
    </row>
    <row r="7" spans="1:11">
      <c r="A7" s="19">
        <v>1</v>
      </c>
      <c r="B7" s="20" t="s">
        <v>294</v>
      </c>
      <c r="C7" s="20" t="s">
        <v>295</v>
      </c>
      <c r="D7" s="23"/>
      <c r="E7" s="24"/>
      <c r="F7" s="25">
        <f>IF(基本信息!$C$4="B",E7-D7,"")</f>
        <v>0</v>
      </c>
      <c r="G7" s="26">
        <f>IF(基本信息!$C$4&lt;&gt;"B","",IF(D7=0,0,ROUND(F7/ABS(D7),4)))</f>
        <v>0</v>
      </c>
      <c r="H7" s="129"/>
      <c r="J7" s="28"/>
    </row>
    <row r="8" spans="1:11">
      <c r="A8" s="19">
        <f>A7+1</f>
        <v>2</v>
      </c>
      <c r="B8" s="22"/>
      <c r="C8" s="22"/>
      <c r="D8" s="23"/>
      <c r="E8" s="24"/>
      <c r="F8" s="25"/>
      <c r="G8" s="26"/>
      <c r="H8" s="129"/>
      <c r="J8" s="28"/>
    </row>
    <row r="9" spans="1:11">
      <c r="A9" s="29"/>
      <c r="B9" s="30"/>
      <c r="C9" s="30"/>
      <c r="D9" s="23"/>
      <c r="E9" s="24"/>
      <c r="F9" s="25"/>
      <c r="G9" s="26"/>
      <c r="H9" s="129"/>
      <c r="J9" s="28"/>
    </row>
    <row r="10" spans="1:11">
      <c r="A10" s="33"/>
      <c r="B10" s="30"/>
      <c r="C10" s="30"/>
      <c r="D10" s="23"/>
      <c r="E10" s="24"/>
      <c r="F10" s="25"/>
      <c r="G10" s="26"/>
      <c r="H10" s="129"/>
      <c r="J10" s="28"/>
    </row>
    <row r="11" spans="1:11">
      <c r="A11" s="34"/>
      <c r="B11" s="189" t="s">
        <v>289</v>
      </c>
      <c r="C11" s="189"/>
      <c r="D11" s="37">
        <f>ROUND(SUM(D7:D10),2)</f>
        <v>0</v>
      </c>
      <c r="E11" s="38">
        <f>IF(基本信息!$C$4="B",ROUND(SUM(E7:E10),2),"")</f>
        <v>0</v>
      </c>
      <c r="F11" s="39">
        <f>IF(基本信息!$C$4="B",ROUND(SUM(F7:F10),2),"")</f>
        <v>0</v>
      </c>
      <c r="G11" s="40">
        <f>IF(基本信息!$C$4&lt;&gt;"B","",IF(D11=0,0,ROUND(F11/ABS(D11),4)))</f>
        <v>0</v>
      </c>
      <c r="H11" s="221"/>
      <c r="J11" s="42"/>
      <c r="K11" s="43" t="str">
        <f>IF(D11-J11=0,"OK","F")</f>
        <v>OK</v>
      </c>
    </row>
    <row r="12" spans="1:11">
      <c r="A12" s="44"/>
      <c r="B12" s="44"/>
      <c r="C12" s="44"/>
      <c r="D12" s="44"/>
      <c r="E12" s="44"/>
      <c r="F12" s="44"/>
      <c r="G12" s="44"/>
      <c r="H12" s="44"/>
    </row>
    <row r="13" spans="1:11">
      <c r="A13" s="45" t="str">
        <f>"被评估企业填表人："&amp;基本信息!$C$13</f>
        <v>被评估企业填表人：陈冲</v>
      </c>
      <c r="B13" s="46"/>
      <c r="C13" s="46"/>
      <c r="D13" s="46"/>
      <c r="E13" s="44"/>
      <c r="F13" s="44"/>
      <c r="G13" s="44"/>
      <c r="H13" s="47" t="str">
        <f>IF(基本信息!$C$4="B","评估人员:"&amp;基本信息!C24,"")</f>
        <v>评估人员:</v>
      </c>
      <c r="I13" s="48"/>
    </row>
    <row r="14" spans="1:11">
      <c r="A14" s="45" t="str">
        <f>"填表日期："&amp;基本信息!$C$14</f>
        <v>填表日期：2026年07月24日</v>
      </c>
      <c r="B14" s="46"/>
      <c r="C14" s="46"/>
      <c r="D14" s="46"/>
      <c r="E14" s="44"/>
      <c r="F14" s="44"/>
      <c r="G14" s="44"/>
      <c r="H14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2"/>
  <sheetViews>
    <sheetView showGridLines="0" view="pageBreakPreview" zoomScaleNormal="100" workbookViewId="0">
      <pane xSplit="9" ySplit="6" topLeftCell="J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2" width="28.35546875" customWidth="1"/>
    <col min="3" max="3" width="20" customWidth="1"/>
    <col min="4" max="4" width="7.5703125" customWidth="1"/>
    <col min="5" max="6" width="15.640625" customWidth="1"/>
    <col min="7" max="7" width="12.35546875" customWidth="1"/>
    <col min="8" max="8" width="8.0703125" customWidth="1"/>
    <col min="11" max="11" width="12.5703125" customWidth="1"/>
  </cols>
  <sheetData>
    <row r="1" spans="1:12" ht="30" customHeight="1">
      <c r="A1" s="2" t="str">
        <f>目录!C10</f>
        <v>银行存款评估明细表</v>
      </c>
      <c r="B1" s="3"/>
      <c r="C1" s="3"/>
      <c r="D1" s="3"/>
      <c r="E1" s="3"/>
      <c r="F1" s="3"/>
      <c r="G1" s="3"/>
      <c r="H1" s="3"/>
      <c r="I1" s="3"/>
    </row>
    <row r="2" spans="1:12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</row>
    <row r="3" spans="1:12">
      <c r="A3" s="5"/>
      <c r="B3" s="5"/>
      <c r="C3" s="5"/>
      <c r="D3" s="5"/>
      <c r="E3" s="5"/>
      <c r="F3" s="5"/>
      <c r="G3" s="5"/>
      <c r="H3" s="6"/>
      <c r="I3" s="6" t="str">
        <f>目录!E10&amp;目录!F10</f>
        <v>表3-1-2</v>
      </c>
    </row>
    <row r="4" spans="1:12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6" t="s">
        <v>224</v>
      </c>
    </row>
    <row r="5" spans="1:12" ht="15">
      <c r="A5" s="7" t="s">
        <v>225</v>
      </c>
      <c r="B5" s="8"/>
      <c r="C5" s="8"/>
      <c r="D5" s="8"/>
      <c r="E5" s="8"/>
      <c r="F5" s="9" t="s">
        <v>226</v>
      </c>
      <c r="G5" s="10"/>
      <c r="H5" s="10"/>
      <c r="I5" s="11"/>
    </row>
    <row r="6" spans="1:12" s="1" customFormat="1" ht="12.45">
      <c r="A6" s="12" t="s">
        <v>291</v>
      </c>
      <c r="B6" s="13" t="s">
        <v>296</v>
      </c>
      <c r="C6" s="13" t="s">
        <v>297</v>
      </c>
      <c r="D6" s="13" t="s">
        <v>293</v>
      </c>
      <c r="E6" s="14" t="s">
        <v>207</v>
      </c>
      <c r="F6" s="15" t="s">
        <v>208</v>
      </c>
      <c r="G6" s="16" t="s">
        <v>209</v>
      </c>
      <c r="H6" s="16" t="s">
        <v>210</v>
      </c>
      <c r="I6" s="17" t="s">
        <v>221</v>
      </c>
      <c r="K6" s="18" t="s">
        <v>227</v>
      </c>
      <c r="L6" s="18" t="s">
        <v>228</v>
      </c>
    </row>
    <row r="7" spans="1:12">
      <c r="A7" s="19">
        <v>1</v>
      </c>
      <c r="B7" s="20"/>
      <c r="C7" s="51"/>
      <c r="D7" s="22" t="s">
        <v>295</v>
      </c>
      <c r="E7" s="23"/>
      <c r="F7" s="24"/>
      <c r="G7" s="25">
        <f>IF(基本信息!$C$4="B",F7-E7,"")</f>
        <v>0</v>
      </c>
      <c r="H7" s="26">
        <f>IF(基本信息!$C$4&lt;&gt;"B","",IF(E7=0,0,ROUND(G7/ABS(E7),4)))</f>
        <v>0</v>
      </c>
      <c r="I7" s="27"/>
      <c r="K7" s="28"/>
    </row>
    <row r="8" spans="1:12">
      <c r="A8" s="19">
        <f>A7+1</f>
        <v>2</v>
      </c>
      <c r="B8" s="20"/>
      <c r="C8" s="51"/>
      <c r="D8" s="22"/>
      <c r="E8" s="23"/>
      <c r="F8" s="24"/>
      <c r="G8" s="25"/>
      <c r="H8" s="25"/>
      <c r="I8" s="27"/>
      <c r="K8" s="28"/>
    </row>
    <row r="9" spans="1:12">
      <c r="A9" s="19">
        <f t="shared" ref="A9:A16" si="0">A8+1</f>
        <v>3</v>
      </c>
      <c r="B9" s="20"/>
      <c r="C9" s="51"/>
      <c r="D9" s="22"/>
      <c r="E9" s="23"/>
      <c r="F9" s="24"/>
      <c r="G9" s="25"/>
      <c r="H9" s="25"/>
      <c r="I9" s="27"/>
      <c r="K9" s="28"/>
    </row>
    <row r="10" spans="1:12">
      <c r="A10" s="19">
        <f t="shared" si="0"/>
        <v>4</v>
      </c>
      <c r="B10" s="20"/>
      <c r="C10" s="51"/>
      <c r="D10" s="22"/>
      <c r="E10" s="23"/>
      <c r="F10" s="24"/>
      <c r="G10" s="25"/>
      <c r="H10" s="25"/>
      <c r="I10" s="27"/>
      <c r="K10" s="28"/>
    </row>
    <row r="11" spans="1:12">
      <c r="A11" s="19">
        <f t="shared" si="0"/>
        <v>5</v>
      </c>
      <c r="B11" s="20"/>
      <c r="C11" s="51"/>
      <c r="D11" s="22"/>
      <c r="E11" s="23"/>
      <c r="F11" s="24"/>
      <c r="G11" s="25"/>
      <c r="H11" s="25"/>
      <c r="I11" s="27"/>
      <c r="K11" s="28"/>
    </row>
    <row r="12" spans="1:12">
      <c r="A12" s="19">
        <f t="shared" si="0"/>
        <v>6</v>
      </c>
      <c r="B12" s="20"/>
      <c r="C12" s="51"/>
      <c r="D12" s="22"/>
      <c r="E12" s="23"/>
      <c r="F12" s="24"/>
      <c r="G12" s="25"/>
      <c r="H12" s="25"/>
      <c r="I12" s="27"/>
      <c r="K12" s="28"/>
    </row>
    <row r="13" spans="1:12">
      <c r="A13" s="19">
        <f t="shared" si="0"/>
        <v>7</v>
      </c>
      <c r="B13" s="20"/>
      <c r="C13" s="51"/>
      <c r="D13" s="22"/>
      <c r="E13" s="23"/>
      <c r="F13" s="24"/>
      <c r="G13" s="25"/>
      <c r="H13" s="25"/>
      <c r="I13" s="27"/>
      <c r="K13" s="28"/>
    </row>
    <row r="14" spans="1:12">
      <c r="A14" s="19">
        <f t="shared" si="0"/>
        <v>8</v>
      </c>
      <c r="B14" s="20"/>
      <c r="C14" s="51"/>
      <c r="D14" s="22"/>
      <c r="E14" s="23"/>
      <c r="F14" s="24"/>
      <c r="G14" s="25"/>
      <c r="H14" s="25"/>
      <c r="I14" s="27"/>
      <c r="K14" s="28"/>
    </row>
    <row r="15" spans="1:12">
      <c r="A15" s="19">
        <f t="shared" si="0"/>
        <v>9</v>
      </c>
      <c r="B15" s="20"/>
      <c r="C15" s="51"/>
      <c r="D15" s="22"/>
      <c r="E15" s="23"/>
      <c r="F15" s="24"/>
      <c r="G15" s="25"/>
      <c r="H15" s="25"/>
      <c r="I15" s="27"/>
      <c r="K15" s="28"/>
    </row>
    <row r="16" spans="1:12">
      <c r="A16" s="19">
        <f t="shared" si="0"/>
        <v>10</v>
      </c>
      <c r="B16" s="20"/>
      <c r="C16" s="51"/>
      <c r="D16" s="22"/>
      <c r="E16" s="23"/>
      <c r="F16" s="24"/>
      <c r="G16" s="25"/>
      <c r="H16" s="25"/>
      <c r="I16" s="27"/>
      <c r="K16" s="28"/>
    </row>
    <row r="17" spans="1:12">
      <c r="A17" s="29"/>
      <c r="B17" s="30"/>
      <c r="C17" s="30"/>
      <c r="D17" s="30"/>
      <c r="E17" s="23"/>
      <c r="F17" s="24"/>
      <c r="G17" s="25"/>
      <c r="H17" s="25"/>
      <c r="I17" s="27"/>
      <c r="K17" s="28"/>
    </row>
    <row r="18" spans="1:12">
      <c r="A18" s="33"/>
      <c r="B18" s="30"/>
      <c r="C18" s="30"/>
      <c r="D18" s="30"/>
      <c r="E18" s="23"/>
      <c r="F18" s="24"/>
      <c r="G18" s="25"/>
      <c r="H18" s="25"/>
      <c r="I18" s="27"/>
      <c r="K18" s="28"/>
    </row>
    <row r="19" spans="1:12">
      <c r="A19" s="34"/>
      <c r="B19" s="189" t="s">
        <v>289</v>
      </c>
      <c r="C19" s="189"/>
      <c r="D19" s="189"/>
      <c r="E19" s="37">
        <f>ROUND(SUM(E7:E18),2)</f>
        <v>0</v>
      </c>
      <c r="F19" s="38">
        <f>IF(基本信息!$C$4="B",ROUND(SUM(F7:F18),2),"")</f>
        <v>0</v>
      </c>
      <c r="G19" s="39">
        <f>IF(基本信息!$C$4="B",ROUND(SUM(G7:G18),2),"")</f>
        <v>0</v>
      </c>
      <c r="H19" s="40">
        <f>IF(基本信息!$C$4&lt;&gt;"B","",IF(E19=0,0,ROUND(G19/ABS(E19),4)))</f>
        <v>0</v>
      </c>
      <c r="I19" s="41"/>
      <c r="K19" s="42"/>
      <c r="L19" s="43" t="str">
        <f>IF(E19-K19=0,"OK","F")</f>
        <v>OK</v>
      </c>
    </row>
    <row r="20" spans="1:12">
      <c r="A20" s="44"/>
      <c r="B20" s="44"/>
      <c r="C20" s="44"/>
      <c r="D20" s="44"/>
      <c r="E20" s="44"/>
      <c r="F20" s="44"/>
      <c r="G20" s="44"/>
      <c r="H20" s="44"/>
      <c r="I20" s="44"/>
    </row>
    <row r="21" spans="1:12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4"/>
      <c r="G21" s="44"/>
      <c r="H21" s="44"/>
      <c r="I21" s="47" t="str">
        <f>IF(基本信息!$C$4="B","评估人员:"&amp;基本信息!C25,"")</f>
        <v>评估人员:</v>
      </c>
      <c r="J21" s="48"/>
    </row>
    <row r="22" spans="1:12">
      <c r="A22" s="45" t="str">
        <f>"填表日期："&amp;基本信息!$C$14</f>
        <v>填表日期：2026年07月24日</v>
      </c>
      <c r="B22" s="46"/>
      <c r="C22" s="46"/>
      <c r="D22" s="46"/>
      <c r="E22" s="46"/>
      <c r="F22" s="44"/>
      <c r="G22" s="44"/>
      <c r="H22" s="44"/>
      <c r="I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2"/>
  <sheetViews>
    <sheetView showGridLines="0" view="pageBreakPreview" zoomScaleNormal="100" workbookViewId="0">
      <pane xSplit="9" ySplit="6" topLeftCell="J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2" width="28.35546875" customWidth="1"/>
    <col min="3" max="3" width="20" customWidth="1"/>
    <col min="4" max="4" width="7.5703125" customWidth="1"/>
    <col min="5" max="6" width="15.640625" customWidth="1"/>
    <col min="7" max="7" width="12.35546875" customWidth="1"/>
    <col min="8" max="8" width="8.0703125" customWidth="1"/>
    <col min="11" max="11" width="12.5703125" customWidth="1"/>
  </cols>
  <sheetData>
    <row r="1" spans="1:12" ht="30" customHeight="1">
      <c r="A1" s="2" t="str">
        <f>目录!C11</f>
        <v>其他货币资金评估明细表</v>
      </c>
      <c r="B1" s="3"/>
      <c r="C1" s="3"/>
      <c r="D1" s="3"/>
      <c r="E1" s="3"/>
      <c r="F1" s="3"/>
      <c r="G1" s="3"/>
      <c r="H1" s="3"/>
      <c r="I1" s="3"/>
    </row>
    <row r="2" spans="1:12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</row>
    <row r="3" spans="1:12">
      <c r="A3" s="5"/>
      <c r="B3" s="5"/>
      <c r="C3" s="5"/>
      <c r="D3" s="5"/>
      <c r="E3" s="5"/>
      <c r="F3" s="5"/>
      <c r="G3" s="5"/>
      <c r="H3" s="6"/>
      <c r="I3" s="6" t="str">
        <f>目录!E11&amp;目录!F11</f>
        <v>表3-1-3</v>
      </c>
    </row>
    <row r="4" spans="1:12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6" t="s">
        <v>224</v>
      </c>
    </row>
    <row r="5" spans="1:12" ht="15">
      <c r="A5" s="7" t="s">
        <v>225</v>
      </c>
      <c r="B5" s="8"/>
      <c r="C5" s="8"/>
      <c r="D5" s="8"/>
      <c r="E5" s="8"/>
      <c r="F5" s="9" t="s">
        <v>226</v>
      </c>
      <c r="G5" s="10"/>
      <c r="H5" s="10"/>
      <c r="I5" s="11"/>
    </row>
    <row r="6" spans="1:12" s="1" customFormat="1" ht="12.45">
      <c r="A6" s="12" t="s">
        <v>291</v>
      </c>
      <c r="B6" s="13" t="s">
        <v>298</v>
      </c>
      <c r="C6" s="13" t="s">
        <v>299</v>
      </c>
      <c r="D6" s="13" t="s">
        <v>293</v>
      </c>
      <c r="E6" s="14" t="s">
        <v>207</v>
      </c>
      <c r="F6" s="15" t="s">
        <v>208</v>
      </c>
      <c r="G6" s="16" t="s">
        <v>209</v>
      </c>
      <c r="H6" s="16" t="s">
        <v>210</v>
      </c>
      <c r="I6" s="17" t="s">
        <v>221</v>
      </c>
      <c r="K6" s="18" t="s">
        <v>227</v>
      </c>
      <c r="L6" s="18" t="s">
        <v>228</v>
      </c>
    </row>
    <row r="7" spans="1:12">
      <c r="A7" s="19">
        <v>1</v>
      </c>
      <c r="B7" s="20"/>
      <c r="C7" s="20"/>
      <c r="D7" s="22" t="s">
        <v>295</v>
      </c>
      <c r="E7" s="23"/>
      <c r="F7" s="24"/>
      <c r="G7" s="25">
        <f>IF(基本信息!$C$4="B",F7-E7,"")</f>
        <v>0</v>
      </c>
      <c r="H7" s="26">
        <f>IF(基本信息!$C$4&lt;&gt;"B","",IF(E7=0,0,ROUND(G7/ABS(E7),4)))</f>
        <v>0</v>
      </c>
      <c r="I7" s="27"/>
      <c r="K7" s="28"/>
    </row>
    <row r="8" spans="1:12">
      <c r="A8" s="19">
        <f>A7+1</f>
        <v>2</v>
      </c>
      <c r="B8" s="20"/>
      <c r="C8" s="20"/>
      <c r="D8" s="22"/>
      <c r="E8" s="23"/>
      <c r="F8" s="24"/>
      <c r="G8" s="25"/>
      <c r="H8" s="25"/>
      <c r="I8" s="27"/>
      <c r="K8" s="28"/>
    </row>
    <row r="9" spans="1:12">
      <c r="A9" s="19">
        <f t="shared" ref="A9:A16" si="0">A8+1</f>
        <v>3</v>
      </c>
      <c r="B9" s="20"/>
      <c r="C9" s="20"/>
      <c r="D9" s="22"/>
      <c r="E9" s="23"/>
      <c r="F9" s="24"/>
      <c r="G9" s="25"/>
      <c r="H9" s="25"/>
      <c r="I9" s="27"/>
      <c r="K9" s="28"/>
    </row>
    <row r="10" spans="1:12">
      <c r="A10" s="19">
        <f t="shared" si="0"/>
        <v>4</v>
      </c>
      <c r="B10" s="20"/>
      <c r="C10" s="20"/>
      <c r="D10" s="22"/>
      <c r="E10" s="23"/>
      <c r="F10" s="24"/>
      <c r="G10" s="25"/>
      <c r="H10" s="25"/>
      <c r="I10" s="27"/>
      <c r="K10" s="28"/>
    </row>
    <row r="11" spans="1:12">
      <c r="A11" s="19">
        <f t="shared" si="0"/>
        <v>5</v>
      </c>
      <c r="B11" s="20"/>
      <c r="C11" s="20"/>
      <c r="D11" s="22"/>
      <c r="E11" s="23"/>
      <c r="F11" s="24"/>
      <c r="G11" s="25"/>
      <c r="H11" s="25"/>
      <c r="I11" s="27"/>
      <c r="K11" s="28"/>
    </row>
    <row r="12" spans="1:12">
      <c r="A12" s="19">
        <f t="shared" si="0"/>
        <v>6</v>
      </c>
      <c r="B12" s="20"/>
      <c r="C12" s="20"/>
      <c r="D12" s="22"/>
      <c r="E12" s="23"/>
      <c r="F12" s="24"/>
      <c r="G12" s="25"/>
      <c r="H12" s="25"/>
      <c r="I12" s="27"/>
      <c r="K12" s="28"/>
    </row>
    <row r="13" spans="1:12">
      <c r="A13" s="19">
        <f t="shared" si="0"/>
        <v>7</v>
      </c>
      <c r="B13" s="20"/>
      <c r="C13" s="20"/>
      <c r="D13" s="22"/>
      <c r="E13" s="23"/>
      <c r="F13" s="24"/>
      <c r="G13" s="25"/>
      <c r="H13" s="25"/>
      <c r="I13" s="27"/>
      <c r="K13" s="28"/>
    </row>
    <row r="14" spans="1:12">
      <c r="A14" s="19">
        <f t="shared" si="0"/>
        <v>8</v>
      </c>
      <c r="B14" s="20"/>
      <c r="C14" s="20"/>
      <c r="D14" s="22"/>
      <c r="E14" s="23"/>
      <c r="F14" s="24"/>
      <c r="G14" s="25"/>
      <c r="H14" s="25"/>
      <c r="I14" s="27"/>
      <c r="K14" s="28"/>
    </row>
    <row r="15" spans="1:12">
      <c r="A15" s="19">
        <f t="shared" si="0"/>
        <v>9</v>
      </c>
      <c r="B15" s="20"/>
      <c r="C15" s="20"/>
      <c r="D15" s="22"/>
      <c r="E15" s="23"/>
      <c r="F15" s="24"/>
      <c r="G15" s="25"/>
      <c r="H15" s="25"/>
      <c r="I15" s="27"/>
      <c r="K15" s="28"/>
    </row>
    <row r="16" spans="1:12">
      <c r="A16" s="19">
        <f t="shared" si="0"/>
        <v>10</v>
      </c>
      <c r="B16" s="20"/>
      <c r="C16" s="20"/>
      <c r="D16" s="22"/>
      <c r="E16" s="23"/>
      <c r="F16" s="24"/>
      <c r="G16" s="25"/>
      <c r="H16" s="25"/>
      <c r="I16" s="27"/>
      <c r="K16" s="28"/>
    </row>
    <row r="17" spans="1:12">
      <c r="A17" s="29"/>
      <c r="B17" s="30"/>
      <c r="C17" s="31"/>
      <c r="D17" s="30"/>
      <c r="E17" s="23"/>
      <c r="F17" s="24"/>
      <c r="G17" s="25"/>
      <c r="H17" s="25"/>
      <c r="I17" s="27"/>
      <c r="K17" s="28"/>
    </row>
    <row r="18" spans="1:12">
      <c r="A18" s="33"/>
      <c r="B18" s="30"/>
      <c r="C18" s="31"/>
      <c r="D18" s="30"/>
      <c r="E18" s="23"/>
      <c r="F18" s="24"/>
      <c r="G18" s="25"/>
      <c r="H18" s="25"/>
      <c r="I18" s="27"/>
      <c r="K18" s="28"/>
    </row>
    <row r="19" spans="1:12">
      <c r="A19" s="34"/>
      <c r="B19" s="189" t="s">
        <v>289</v>
      </c>
      <c r="C19" s="189"/>
      <c r="D19" s="189"/>
      <c r="E19" s="37">
        <f>ROUND(SUM(E7:E18),2)</f>
        <v>0</v>
      </c>
      <c r="F19" s="38">
        <f>IF(基本信息!$C$4="B",ROUND(SUM(F7:F18),2),"")</f>
        <v>0</v>
      </c>
      <c r="G19" s="39">
        <f>IF(基本信息!$C$4="B",ROUND(SUM(G7:G18),2),"")</f>
        <v>0</v>
      </c>
      <c r="H19" s="40">
        <f>IF(基本信息!$C$4&lt;&gt;"B","",IF(E19=0,0,ROUND(G19/ABS(E19),4)))</f>
        <v>0</v>
      </c>
      <c r="I19" s="41"/>
      <c r="K19" s="42"/>
      <c r="L19" s="43" t="str">
        <f>IF(E19-K19=0,"OK","F")</f>
        <v>OK</v>
      </c>
    </row>
    <row r="20" spans="1:12">
      <c r="A20" s="44"/>
      <c r="B20" s="44"/>
      <c r="C20" s="44"/>
      <c r="D20" s="44"/>
      <c r="E20" s="44"/>
      <c r="F20" s="44"/>
      <c r="G20" s="44"/>
      <c r="H20" s="44"/>
      <c r="I20" s="44"/>
    </row>
    <row r="21" spans="1:12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4"/>
      <c r="G21" s="44"/>
      <c r="H21" s="44"/>
      <c r="I21" s="47" t="str">
        <f>IF(基本信息!$C$4="B","评估人员:"&amp;基本信息!C26,"")</f>
        <v>评估人员:</v>
      </c>
      <c r="J21" s="48"/>
    </row>
    <row r="22" spans="1:12">
      <c r="A22" s="45" t="str">
        <f>"填表日期："&amp;基本信息!$C$14</f>
        <v>填表日期：2026年07月24日</v>
      </c>
      <c r="B22" s="46"/>
      <c r="C22" s="46"/>
      <c r="D22" s="46"/>
      <c r="E22" s="46"/>
      <c r="F22" s="44"/>
      <c r="G22" s="44"/>
      <c r="H22" s="44"/>
      <c r="I22" s="44"/>
    </row>
  </sheetData>
  <phoneticPr fontId="74" type="noConversion"/>
  <printOptions horizontalCentered="1"/>
  <pageMargins left="0.31496062992126" right="0.31496062992126" top="0.94488188976377996" bottom="0.55118110236220497" header="0.31496062992126" footer="0.31496062992126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2" max="12" width="12.5703125" customWidth="1"/>
  </cols>
  <sheetData>
    <row r="1" spans="1:13" ht="30" customHeight="1">
      <c r="A1" s="2" t="str">
        <f>目录!C12</f>
        <v>交易性金融资产评估明细表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目录!E12&amp;目录!F12</f>
        <v>表3-2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300</v>
      </c>
      <c r="C6" s="13" t="s">
        <v>301</v>
      </c>
      <c r="D6" s="13" t="s">
        <v>302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189" t="s">
        <v>289</v>
      </c>
      <c r="C19" s="189"/>
      <c r="D19" s="189"/>
      <c r="E19" s="189"/>
      <c r="F19" s="37">
        <f>ROUND(SUM(F7:F18),2)</f>
        <v>0</v>
      </c>
      <c r="G19" s="38">
        <f>IF(基本信息!$C$4&lt;&gt;"B","",ROUND(SUM(G7:G18),2))</f>
        <v>0</v>
      </c>
      <c r="H19" s="39">
        <f>IF(基本信息!$C$4&lt;&gt;"B","",ROUND(SUM(H7:H18),2))</f>
        <v>0</v>
      </c>
      <c r="I19" s="40">
        <f>IF(基本信息!$C$4&lt;&gt;"B","",IF(F19=0,0,ROUND(H19/ABS(F19),4)))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IF(基本信息!$C$4="B","评估人员:"&amp;基本信息!C27,"")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2" max="12" width="12.5703125" customWidth="1"/>
  </cols>
  <sheetData>
    <row r="1" spans="1:13" ht="30" customHeight="1">
      <c r="A1" s="2" t="str">
        <f>目录!C13</f>
        <v>衍生金融资产评估明细表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目录!E13&amp;目录!F13</f>
        <v>表3-3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300</v>
      </c>
      <c r="C6" s="13" t="s">
        <v>301</v>
      </c>
      <c r="D6" s="13" t="s">
        <v>302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189" t="s">
        <v>289</v>
      </c>
      <c r="C19" s="189"/>
      <c r="D19" s="189"/>
      <c r="E19" s="189"/>
      <c r="F19" s="37">
        <f>ROUND(SUM(F7:F18),2)</f>
        <v>0</v>
      </c>
      <c r="G19" s="38">
        <f>IF(基本信息!$C$4&lt;&gt;"B","",ROUND(SUM(G7:G18),2))</f>
        <v>0</v>
      </c>
      <c r="H19" s="39">
        <f>IF(基本信息!$C$4&lt;&gt;"B","",ROUND(SUM(H7:H18),2))</f>
        <v>0</v>
      </c>
      <c r="I19" s="40">
        <f>IF(基本信息!$C$4&lt;&gt;"B","",IF(F19=0,0,ROUND(H19/ABS(F19),4)))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IF(基本信息!$C$4="B","评估人员:"&amp;基本信息!C28,"")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3" width="19" customWidth="1"/>
    <col min="4" max="4" width="10.640625" customWidth="1"/>
    <col min="5" max="6" width="9.5703125" customWidth="1"/>
    <col min="7" max="7" width="7.5703125" customWidth="1"/>
    <col min="8" max="9" width="15.640625" customWidth="1"/>
    <col min="10" max="10" width="12.35546875" customWidth="1"/>
    <col min="11" max="11" width="8.0703125" customWidth="1"/>
    <col min="14" max="14" width="12.5703125" customWidth="1"/>
  </cols>
  <sheetData>
    <row r="1" spans="1:15" ht="30" customHeight="1">
      <c r="A1" s="2" t="str">
        <f>目录!C14</f>
        <v>应收票据评估明细表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目录!E14&amp;目录!F14</f>
        <v>表3-4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8"/>
      <c r="H5" s="8"/>
      <c r="I5" s="9" t="s">
        <v>226</v>
      </c>
      <c r="J5" s="10"/>
      <c r="K5" s="10"/>
      <c r="L5" s="11"/>
    </row>
    <row r="6" spans="1:15" s="1" customFormat="1" ht="12.45">
      <c r="A6" s="12" t="s">
        <v>291</v>
      </c>
      <c r="B6" s="13" t="s">
        <v>303</v>
      </c>
      <c r="C6" s="13" t="s">
        <v>304</v>
      </c>
      <c r="D6" s="13" t="s">
        <v>305</v>
      </c>
      <c r="E6" s="13" t="s">
        <v>306</v>
      </c>
      <c r="F6" s="13" t="s">
        <v>307</v>
      </c>
      <c r="G6" s="13" t="s">
        <v>293</v>
      </c>
      <c r="H6" s="14" t="s">
        <v>207</v>
      </c>
      <c r="I6" s="1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20"/>
      <c r="D7" s="20"/>
      <c r="E7" s="184"/>
      <c r="F7" s="184"/>
      <c r="G7" s="22" t="s">
        <v>295</v>
      </c>
      <c r="H7" s="23"/>
      <c r="I7" s="24"/>
      <c r="J7" s="25">
        <f>IF(基本信息!$C$4&lt;&gt;"B","",I7-H7)</f>
        <v>0</v>
      </c>
      <c r="K7" s="26">
        <f>IF(基本信息!$C$4&lt;&gt;"B","",IF(H7=0,0,ROUND(J7/ABS(H7),4)))</f>
        <v>0</v>
      </c>
      <c r="L7" s="27"/>
      <c r="N7" s="28"/>
    </row>
    <row r="8" spans="1:15">
      <c r="A8" s="19">
        <f>A7+1</f>
        <v>2</v>
      </c>
      <c r="B8" s="20"/>
      <c r="C8" s="20"/>
      <c r="D8" s="20"/>
      <c r="E8" s="184"/>
      <c r="F8" s="184"/>
      <c r="G8" s="22"/>
      <c r="H8" s="23"/>
      <c r="I8" s="24"/>
      <c r="J8" s="25"/>
      <c r="K8" s="25"/>
      <c r="L8" s="27"/>
      <c r="N8" s="28"/>
    </row>
    <row r="9" spans="1:15">
      <c r="A9" s="19">
        <f t="shared" ref="A9:A16" si="0">A8+1</f>
        <v>3</v>
      </c>
      <c r="B9" s="20"/>
      <c r="C9" s="20"/>
      <c r="D9" s="20"/>
      <c r="E9" s="184"/>
      <c r="F9" s="184"/>
      <c r="G9" s="22"/>
      <c r="H9" s="23"/>
      <c r="I9" s="24"/>
      <c r="J9" s="25"/>
      <c r="K9" s="25"/>
      <c r="L9" s="27"/>
      <c r="N9" s="28"/>
    </row>
    <row r="10" spans="1:15">
      <c r="A10" s="19">
        <f t="shared" si="0"/>
        <v>4</v>
      </c>
      <c r="B10" s="20"/>
      <c r="C10" s="20"/>
      <c r="D10" s="20"/>
      <c r="E10" s="184"/>
      <c r="F10" s="184"/>
      <c r="G10" s="22"/>
      <c r="H10" s="23"/>
      <c r="I10" s="24"/>
      <c r="J10" s="25"/>
      <c r="K10" s="25"/>
      <c r="L10" s="27"/>
      <c r="N10" s="28"/>
    </row>
    <row r="11" spans="1:15">
      <c r="A11" s="19">
        <f t="shared" si="0"/>
        <v>5</v>
      </c>
      <c r="B11" s="20"/>
      <c r="C11" s="20"/>
      <c r="D11" s="20"/>
      <c r="E11" s="184"/>
      <c r="F11" s="184"/>
      <c r="G11" s="22"/>
      <c r="H11" s="23"/>
      <c r="I11" s="24"/>
      <c r="J11" s="25"/>
      <c r="K11" s="25"/>
      <c r="L11" s="27"/>
      <c r="N11" s="28"/>
    </row>
    <row r="12" spans="1:15">
      <c r="A12" s="19">
        <f t="shared" si="0"/>
        <v>6</v>
      </c>
      <c r="B12" s="20"/>
      <c r="C12" s="20"/>
      <c r="D12" s="20"/>
      <c r="E12" s="184"/>
      <c r="F12" s="184"/>
      <c r="G12" s="22"/>
      <c r="H12" s="23"/>
      <c r="I12" s="24"/>
      <c r="J12" s="25"/>
      <c r="K12" s="25"/>
      <c r="L12" s="27"/>
      <c r="N12" s="28"/>
    </row>
    <row r="13" spans="1:15">
      <c r="A13" s="19">
        <f t="shared" si="0"/>
        <v>7</v>
      </c>
      <c r="B13" s="20"/>
      <c r="C13" s="20"/>
      <c r="D13" s="20"/>
      <c r="E13" s="184"/>
      <c r="F13" s="184"/>
      <c r="G13" s="22"/>
      <c r="H13" s="23"/>
      <c r="I13" s="24"/>
      <c r="J13" s="25"/>
      <c r="K13" s="25"/>
      <c r="L13" s="27"/>
      <c r="N13" s="28"/>
    </row>
    <row r="14" spans="1:15">
      <c r="A14" s="19">
        <f t="shared" si="0"/>
        <v>8</v>
      </c>
      <c r="B14" s="20"/>
      <c r="C14" s="20"/>
      <c r="D14" s="20"/>
      <c r="E14" s="184"/>
      <c r="F14" s="184"/>
      <c r="G14" s="22"/>
      <c r="H14" s="23"/>
      <c r="I14" s="24"/>
      <c r="J14" s="25"/>
      <c r="K14" s="25"/>
      <c r="L14" s="27"/>
      <c r="N14" s="28"/>
    </row>
    <row r="15" spans="1:15">
      <c r="A15" s="19">
        <f t="shared" si="0"/>
        <v>9</v>
      </c>
      <c r="B15" s="20"/>
      <c r="C15" s="20"/>
      <c r="D15" s="20"/>
      <c r="E15" s="184"/>
      <c r="F15" s="184"/>
      <c r="G15" s="22"/>
      <c r="H15" s="23"/>
      <c r="I15" s="24"/>
      <c r="J15" s="25"/>
      <c r="K15" s="25"/>
      <c r="L15" s="27"/>
      <c r="N15" s="28"/>
    </row>
    <row r="16" spans="1:15">
      <c r="A16" s="19">
        <f t="shared" si="0"/>
        <v>10</v>
      </c>
      <c r="B16" s="20"/>
      <c r="C16" s="20"/>
      <c r="D16" s="20"/>
      <c r="E16" s="184"/>
      <c r="F16" s="184"/>
      <c r="G16" s="22"/>
      <c r="H16" s="23"/>
      <c r="I16" s="24"/>
      <c r="J16" s="25"/>
      <c r="K16" s="25"/>
      <c r="L16" s="27"/>
      <c r="N16" s="28"/>
    </row>
    <row r="17" spans="1:15">
      <c r="A17" s="19"/>
      <c r="B17" s="20"/>
      <c r="C17" s="20"/>
      <c r="D17" s="20"/>
      <c r="E17" s="184"/>
      <c r="F17" s="184"/>
      <c r="G17" s="22"/>
      <c r="H17" s="23"/>
      <c r="I17" s="24"/>
      <c r="J17" s="25"/>
      <c r="K17" s="25"/>
      <c r="L17" s="27"/>
      <c r="N17" s="28"/>
    </row>
    <row r="18" spans="1:15">
      <c r="A18" s="29"/>
      <c r="B18" s="30"/>
      <c r="C18" s="22" t="s">
        <v>308</v>
      </c>
      <c r="D18" s="31"/>
      <c r="E18" s="187"/>
      <c r="F18" s="187"/>
      <c r="G18" s="30"/>
      <c r="H18" s="23">
        <f>SUM(H7:H17)</f>
        <v>0</v>
      </c>
      <c r="I18" s="24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IF(基本信息!$C$4&lt;&gt;"B","",IF(H18=0,0,ROUND(J18/ABS(H18),4)))</f>
        <v>0</v>
      </c>
      <c r="L18" s="27"/>
      <c r="N18" s="28"/>
    </row>
    <row r="19" spans="1:15">
      <c r="A19" s="33"/>
      <c r="B19" s="30"/>
      <c r="C19" s="132" t="s">
        <v>309</v>
      </c>
      <c r="D19" s="31"/>
      <c r="E19" s="187"/>
      <c r="F19" s="187"/>
      <c r="G19" s="30"/>
      <c r="H19" s="23"/>
      <c r="I19" s="24"/>
      <c r="J19" s="25">
        <f>IF(基本信息!$C$4&lt;&gt;"B","",I19-H19)</f>
        <v>0</v>
      </c>
      <c r="K19" s="26">
        <f>IF(基本信息!$C$4&lt;&gt;"B","",IF(H19=0,0,ROUND(J19/ABS(H19),4)))</f>
        <v>0</v>
      </c>
      <c r="L19" s="27"/>
      <c r="N19" s="28"/>
    </row>
    <row r="20" spans="1:15">
      <c r="A20" s="34"/>
      <c r="B20" s="189"/>
      <c r="C20" s="35" t="s">
        <v>310</v>
      </c>
      <c r="D20" s="189"/>
      <c r="E20" s="189"/>
      <c r="F20" s="189"/>
      <c r="G20" s="189"/>
      <c r="H20" s="37">
        <f>ROUND(SUM(H18,-H19),2)</f>
        <v>0</v>
      </c>
      <c r="I20" s="38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IF(基本信息!$C$4&lt;&gt;"B","",IF(H20=0,0,ROUND(J20/ABS(H20),4)))</f>
        <v>0</v>
      </c>
      <c r="L20" s="41"/>
      <c r="N20" s="42"/>
      <c r="O20" s="43" t="str">
        <f>IF(H20-N20=0,"OK","F")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6"/>
      <c r="H22" s="46"/>
      <c r="I22" s="44"/>
      <c r="J22" s="44"/>
      <c r="K22" s="44"/>
      <c r="L22" s="47" t="str">
        <f>IF(基本信息!$C$4="B","评估人员:"&amp;基本信息!C29,"")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6"/>
      <c r="H23" s="46"/>
      <c r="I23" s="44"/>
      <c r="J23" s="44"/>
      <c r="K23" s="44"/>
      <c r="L23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scale="97" fitToHeight="0" orientation="landscape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4" width="9.5703125" customWidth="1"/>
    <col min="5" max="5" width="7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目录!C15</f>
        <v>应收账款评估明细表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目录!E15&amp;目录!F15</f>
        <v>表3-5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311</v>
      </c>
      <c r="C6" s="13" t="s">
        <v>312</v>
      </c>
      <c r="D6" s="13" t="s">
        <v>313</v>
      </c>
      <c r="E6" s="13" t="s">
        <v>314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2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2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2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2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2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2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2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2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2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2"/>
      <c r="F17" s="23"/>
      <c r="G17" s="24"/>
      <c r="H17" s="25"/>
      <c r="I17" s="25"/>
      <c r="J17" s="129"/>
      <c r="L17" s="28"/>
    </row>
    <row r="18" spans="1:13">
      <c r="A18" s="19"/>
      <c r="B18" s="22" t="s">
        <v>308</v>
      </c>
      <c r="C18" s="20"/>
      <c r="D18" s="65"/>
      <c r="E18" s="22"/>
      <c r="F18" s="23">
        <f>ROUND(SUM(F7:F17),2)</f>
        <v>0</v>
      </c>
      <c r="G18" s="24">
        <f>IF(基本信息!$C$4&lt;&gt;"B","",ROUND(SUM(G7:G17),2))</f>
        <v>0</v>
      </c>
      <c r="H18" s="25">
        <f>IF(基本信息!$C$4&lt;&gt;"B","",ROUND(SUM(H7:H17),2))</f>
        <v>0</v>
      </c>
      <c r="I18" s="26">
        <f>IF(基本信息!$C$4&lt;&gt;"B","",IF(F18=0,0,ROUND(H18/ABS(F18),4)))</f>
        <v>0</v>
      </c>
      <c r="J18" s="129"/>
      <c r="L18" s="28"/>
    </row>
    <row r="19" spans="1:13">
      <c r="A19" s="33"/>
      <c r="B19" s="132" t="s">
        <v>309</v>
      </c>
      <c r="C19" s="31"/>
      <c r="D19" s="66"/>
      <c r="E19" s="30"/>
      <c r="F19" s="23"/>
      <c r="G19" s="24"/>
      <c r="H19" s="25">
        <f>IF(基本信息!$C$4&lt;&gt;"B","",G19-F19)</f>
        <v>0</v>
      </c>
      <c r="I19" s="26">
        <f>IF(基本信息!$C$4&lt;&gt;"B","",IF(F19=0,0,ROUND(H19/ABS(F19),4)))</f>
        <v>0</v>
      </c>
      <c r="J19" s="60"/>
      <c r="L19" s="28"/>
    </row>
    <row r="20" spans="1:13">
      <c r="A20" s="34"/>
      <c r="B20" s="35" t="s">
        <v>310</v>
      </c>
      <c r="C20" s="189"/>
      <c r="D20" s="215"/>
      <c r="E20" s="189"/>
      <c r="F20" s="37">
        <f>ROUND(SUM(F18,-F19),2)</f>
        <v>0</v>
      </c>
      <c r="G20" s="38">
        <f>IF(基本信息!$C$4&lt;&gt;"B","",ROUND(SUM(G18,-G19),2))</f>
        <v>0</v>
      </c>
      <c r="H20" s="39">
        <f>IF(基本信息!$C$4&lt;&gt;"B","",ROUND(SUM(H18,-H19),2))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IF(基本信息!$C$4="B","评估人员:"&amp;基本信息!C30,"")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4" width="9.5703125" customWidth="1"/>
    <col min="5" max="5" width="7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目录!C16</f>
        <v>应收款项融资评估明细表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目录!E16&amp;目录!F16</f>
        <v>表3-6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311</v>
      </c>
      <c r="C6" s="13" t="s">
        <v>315</v>
      </c>
      <c r="D6" s="13" t="s">
        <v>313</v>
      </c>
      <c r="E6" s="13" t="s">
        <v>0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2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2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2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2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2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2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2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2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2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2"/>
      <c r="F17" s="23"/>
      <c r="G17" s="24"/>
      <c r="H17" s="25"/>
      <c r="I17" s="25"/>
      <c r="J17" s="129"/>
      <c r="L17" s="28"/>
    </row>
    <row r="18" spans="1:13">
      <c r="A18" s="34"/>
      <c r="B18" s="189" t="s">
        <v>310</v>
      </c>
      <c r="C18" s="189"/>
      <c r="D18" s="215"/>
      <c r="E18" s="189"/>
      <c r="F18" s="62">
        <f>ROUND(SUM(F7:F17),2)</f>
        <v>0</v>
      </c>
      <c r="G18" s="69">
        <f>IF(基本信息!$C$4&lt;&gt;"B","",ROUND(SUM(G7:G17),2))</f>
        <v>0</v>
      </c>
      <c r="H18" s="63">
        <f>IF(基本信息!$C$4&lt;&gt;"B","",ROUND(SUM(H7:H17),2))</f>
        <v>0</v>
      </c>
      <c r="I18" s="216">
        <f>IF(基本信息!$C$4&lt;&gt;"B","",IF(F18=0,0,ROUND(H18/ABS(F18),4)))</f>
        <v>0</v>
      </c>
      <c r="J18" s="100"/>
      <c r="L18" s="42"/>
      <c r="M18" s="43" t="str">
        <f>IF(F18-L18=0,"OK","F")</f>
        <v>OK</v>
      </c>
    </row>
    <row r="19" spans="1:13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3">
      <c r="A20" s="45" t="str">
        <f>"被评估企业填表人："&amp;基本信息!$C$13</f>
        <v>被评估企业填表人：陈冲</v>
      </c>
      <c r="B20" s="46"/>
      <c r="C20" s="46"/>
      <c r="D20" s="46"/>
      <c r="E20" s="46"/>
      <c r="F20" s="46"/>
      <c r="G20" s="44"/>
      <c r="H20" s="44"/>
      <c r="I20" s="44"/>
      <c r="J20" s="47" t="str">
        <f>IF(基本信息!$C$4="B","评估人员:"&amp;基本信息!C31,"")</f>
        <v>评估人员:</v>
      </c>
      <c r="K20" s="48"/>
    </row>
    <row r="21" spans="1:13">
      <c r="A21" s="45" t="str">
        <f>"填表日期："&amp;基本信息!$C$14</f>
        <v>填表日期：2026年07月24日</v>
      </c>
      <c r="B21" s="46"/>
      <c r="C21" s="46"/>
      <c r="D21" s="46"/>
      <c r="E21" s="46"/>
      <c r="F21" s="46"/>
      <c r="G21" s="44"/>
      <c r="H21" s="44"/>
      <c r="I21" s="44"/>
      <c r="J21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4" width="9.5703125" customWidth="1"/>
    <col min="5" max="5" width="7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目录!C17</f>
        <v>预付款项评估明细表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目录!E17&amp;目录!F17</f>
        <v>表3-7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316</v>
      </c>
      <c r="C6" s="13" t="s">
        <v>312</v>
      </c>
      <c r="D6" s="13" t="s">
        <v>313</v>
      </c>
      <c r="E6" s="13" t="s">
        <v>314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2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2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2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2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2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2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2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2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2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2"/>
      <c r="F17" s="23"/>
      <c r="G17" s="24"/>
      <c r="H17" s="25"/>
      <c r="I17" s="25"/>
      <c r="J17" s="129"/>
      <c r="L17" s="28"/>
    </row>
    <row r="18" spans="1:13">
      <c r="A18" s="19"/>
      <c r="B18" s="203"/>
      <c r="C18" s="20"/>
      <c r="D18" s="65"/>
      <c r="E18" s="22"/>
      <c r="F18" s="210"/>
      <c r="G18" s="204"/>
      <c r="H18" s="205"/>
      <c r="I18" s="206"/>
      <c r="J18" s="129"/>
      <c r="L18" s="28"/>
    </row>
    <row r="19" spans="1:13">
      <c r="A19" s="33"/>
      <c r="B19" s="207"/>
      <c r="C19" s="31"/>
      <c r="D19" s="66"/>
      <c r="E19" s="30"/>
      <c r="F19" s="23"/>
      <c r="G19" s="24"/>
      <c r="H19" s="25"/>
      <c r="I19" s="26"/>
      <c r="J19" s="60"/>
      <c r="L19" s="28"/>
    </row>
    <row r="20" spans="1:13">
      <c r="A20" s="34"/>
      <c r="B20" s="35" t="s">
        <v>310</v>
      </c>
      <c r="C20" s="35"/>
      <c r="D20" s="209"/>
      <c r="E20" s="35"/>
      <c r="F20" s="37">
        <f>ROUND(SUM(F7:F19),2)</f>
        <v>0</v>
      </c>
      <c r="G20" s="38">
        <f>IF(基本信息!$C$4&lt;&gt;"B","",ROUND(SUM(G7:G19),2))</f>
        <v>0</v>
      </c>
      <c r="H20" s="39">
        <f>IF(基本信息!$C$4&lt;&gt;"B","",ROUND(SUM(H7:H19),2))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IF(基本信息!$C$4="B","评估人员:"&amp;基本信息!C32,"")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118110236220472" top="0.94488188976377996" bottom="0.35433070866141703" header="0.31496062992126" footer="0.31496062992126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4" width="9.5703125" customWidth="1"/>
    <col min="5" max="5" width="7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目录!C18</f>
        <v>其他应收款评估明细表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目录!E18&amp;目录!F18</f>
        <v>表3-8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311</v>
      </c>
      <c r="C6" s="13" t="s">
        <v>312</v>
      </c>
      <c r="D6" s="13" t="s">
        <v>313</v>
      </c>
      <c r="E6" s="13" t="s">
        <v>314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2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2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2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2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2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2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2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2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2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2"/>
      <c r="F17" s="23"/>
      <c r="G17" s="24"/>
      <c r="H17" s="25"/>
      <c r="I17" s="25"/>
      <c r="J17" s="129"/>
      <c r="L17" s="28"/>
    </row>
    <row r="18" spans="1:13">
      <c r="A18" s="19"/>
      <c r="B18" s="22" t="s">
        <v>308</v>
      </c>
      <c r="C18" s="20"/>
      <c r="D18" s="65"/>
      <c r="E18" s="22"/>
      <c r="F18" s="23">
        <f>ROUND(SUM(F7:F17),2)</f>
        <v>0</v>
      </c>
      <c r="G18" s="24">
        <f>IF(基本信息!$C$4&lt;&gt;"B","",ROUND(SUM(G7:G17),2))</f>
        <v>0</v>
      </c>
      <c r="H18" s="25">
        <f>IF(基本信息!$C$4&lt;&gt;"B","",ROUND(SUM(H7:H17),2))</f>
        <v>0</v>
      </c>
      <c r="I18" s="26">
        <f>IF(基本信息!$C$4&lt;&gt;"B","",IF(F18=0,0,ROUND(H18/ABS(F18),4)))</f>
        <v>0</v>
      </c>
      <c r="J18" s="129"/>
      <c r="L18" s="28"/>
    </row>
    <row r="19" spans="1:13">
      <c r="A19" s="33"/>
      <c r="B19" s="132" t="s">
        <v>309</v>
      </c>
      <c r="C19" s="31"/>
      <c r="D19" s="66"/>
      <c r="E19" s="30"/>
      <c r="F19" s="23"/>
      <c r="G19" s="24"/>
      <c r="H19" s="25">
        <f>IF(基本信息!$C$4&lt;&gt;"B","",G19-F19)</f>
        <v>0</v>
      </c>
      <c r="I19" s="26">
        <f>IF(基本信息!$C$4&lt;&gt;"B","",IF(F19=0,0,ROUND(H19/ABS(F19),4)))</f>
        <v>0</v>
      </c>
      <c r="J19" s="60"/>
      <c r="L19" s="28"/>
    </row>
    <row r="20" spans="1:13">
      <c r="A20" s="34"/>
      <c r="B20" s="35" t="s">
        <v>310</v>
      </c>
      <c r="C20" s="35"/>
      <c r="D20" s="209"/>
      <c r="E20" s="35"/>
      <c r="F20" s="37">
        <f>ROUND(SUM(F18,-F19),2)</f>
        <v>0</v>
      </c>
      <c r="G20" s="38">
        <f>IF(基本信息!$C$4&lt;&gt;"B","",ROUND(SUM(G18,-G19),2))</f>
        <v>0</v>
      </c>
      <c r="H20" s="39">
        <f>IF(基本信息!$C$4&lt;&gt;"B","",ROUND(SUM(H18,-H19),2))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IF(基本信息!$C$4="B","评估人员:"&amp;基本信息!C33,"")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8"/>
  <sheetViews>
    <sheetView showGridLines="0" view="pageBreakPreview" zoomScale="117" zoomScaleNormal="100" workbookViewId="0">
      <pane xSplit="7" ySplit="8" topLeftCell="H9" activePane="bottomRight" state="frozen"/>
      <selection pane="topRight"/>
      <selection pane="bottomLeft"/>
      <selection pane="bottomRight" activeCell="A4" sqref="A4"/>
    </sheetView>
  </sheetViews>
  <sheetFormatPr defaultColWidth="9" defaultRowHeight="14.15"/>
  <cols>
    <col min="1" max="1" width="2.640625" customWidth="1"/>
    <col min="2" max="2" width="28.5703125" customWidth="1"/>
    <col min="3" max="3" width="16.35546875" customWidth="1"/>
    <col min="4" max="4" width="13.42578125" customWidth="1"/>
    <col min="5" max="5" width="17" customWidth="1"/>
    <col min="6" max="6" width="15.0703125" customWidth="1"/>
    <col min="7" max="7" width="17.78515625" customWidth="1"/>
    <col min="8" max="12" width="11.35546875" customWidth="1"/>
  </cols>
  <sheetData>
    <row r="1" spans="2:7" ht="20.149999999999999">
      <c r="B1" s="310" t="s">
        <v>8</v>
      </c>
      <c r="C1" s="3"/>
      <c r="D1" s="3"/>
      <c r="E1" s="3"/>
      <c r="F1" s="3"/>
      <c r="G1" s="3"/>
    </row>
    <row r="2" spans="2:7" ht="9" customHeight="1">
      <c r="B2" s="275"/>
      <c r="C2" s="168"/>
      <c r="D2" s="168"/>
      <c r="E2" s="168"/>
      <c r="F2" s="168"/>
    </row>
    <row r="3" spans="2:7" ht="15">
      <c r="B3" s="311" t="s">
        <v>9</v>
      </c>
      <c r="C3" s="402" t="s">
        <v>10</v>
      </c>
      <c r="D3" s="403"/>
      <c r="E3" s="403"/>
      <c r="F3" s="404"/>
      <c r="G3" s="312" t="s">
        <v>11</v>
      </c>
    </row>
    <row r="4" spans="2:7">
      <c r="B4" s="313" t="s">
        <v>12</v>
      </c>
      <c r="C4" s="314" t="s">
        <v>13</v>
      </c>
      <c r="D4" s="405" t="s">
        <v>14</v>
      </c>
      <c r="E4" s="405"/>
      <c r="F4" s="405"/>
      <c r="G4" s="406"/>
    </row>
    <row r="5" spans="2:7">
      <c r="B5" s="315" t="s">
        <v>15</v>
      </c>
      <c r="C5" s="407" t="s">
        <v>16</v>
      </c>
      <c r="D5" s="408"/>
      <c r="E5" s="408"/>
      <c r="F5" s="408"/>
      <c r="G5" s="409"/>
    </row>
    <row r="6" spans="2:7">
      <c r="B6" s="315" t="s">
        <v>17</v>
      </c>
      <c r="C6" s="407"/>
      <c r="D6" s="408"/>
      <c r="E6" s="408"/>
      <c r="F6" s="408"/>
      <c r="G6" s="409"/>
    </row>
    <row r="7" spans="2:7">
      <c r="B7" s="315" t="s">
        <v>18</v>
      </c>
      <c r="C7" s="316" t="s">
        <v>19</v>
      </c>
      <c r="D7" s="159"/>
      <c r="E7" s="159"/>
      <c r="F7" s="159"/>
      <c r="G7" s="317" t="s">
        <v>20</v>
      </c>
    </row>
    <row r="8" spans="2:7">
      <c r="B8" s="318" t="s">
        <v>21</v>
      </c>
      <c r="C8" s="410" t="s">
        <v>22</v>
      </c>
      <c r="D8" s="411"/>
      <c r="E8" s="411"/>
      <c r="F8" s="411"/>
      <c r="G8" s="412"/>
    </row>
    <row r="9" spans="2:7" ht="7.2" customHeight="1">
      <c r="B9" s="275"/>
      <c r="G9" s="1"/>
    </row>
    <row r="10" spans="2:7">
      <c r="B10" s="319" t="s">
        <v>23</v>
      </c>
      <c r="C10" s="390" t="s">
        <v>16</v>
      </c>
      <c r="D10" s="391"/>
      <c r="E10" s="391"/>
      <c r="F10" s="391"/>
      <c r="G10" s="392"/>
    </row>
    <row r="11" spans="2:7">
      <c r="B11" s="320" t="s">
        <v>24</v>
      </c>
      <c r="C11" s="321" t="s">
        <v>25</v>
      </c>
      <c r="D11" s="322"/>
      <c r="E11" s="322"/>
      <c r="F11" s="322"/>
      <c r="G11" s="323"/>
    </row>
    <row r="12" spans="2:7">
      <c r="B12" s="320" t="s">
        <v>26</v>
      </c>
      <c r="C12" s="324" t="s">
        <v>27</v>
      </c>
      <c r="D12" s="325"/>
      <c r="E12" s="325"/>
      <c r="F12" s="325"/>
      <c r="G12" s="326"/>
    </row>
    <row r="13" spans="2:7">
      <c r="B13" s="320" t="s">
        <v>28</v>
      </c>
      <c r="C13" s="324" t="s">
        <v>29</v>
      </c>
      <c r="D13" s="325"/>
      <c r="E13" s="325"/>
      <c r="F13" s="325"/>
      <c r="G13" s="326"/>
    </row>
    <row r="14" spans="2:7">
      <c r="B14" s="327" t="s">
        <v>30</v>
      </c>
      <c r="C14" s="328" t="s">
        <v>19</v>
      </c>
      <c r="D14" s="329"/>
      <c r="E14" s="329"/>
      <c r="F14" s="329"/>
      <c r="G14" s="328" t="s">
        <v>20</v>
      </c>
    </row>
    <row r="15" spans="2:7">
      <c r="B15" s="275"/>
      <c r="C15" s="5"/>
      <c r="D15" s="5"/>
      <c r="E15" s="5"/>
      <c r="F15" s="5"/>
      <c r="G15" s="1"/>
    </row>
    <row r="16" spans="2:7">
      <c r="B16" s="330" t="s">
        <v>31</v>
      </c>
      <c r="C16" s="331"/>
      <c r="D16" s="332"/>
      <c r="E16" s="332"/>
      <c r="F16" s="332"/>
      <c r="G16" s="333" t="s">
        <v>20</v>
      </c>
    </row>
    <row r="17" spans="2:7">
      <c r="B17" s="334" t="s">
        <v>32</v>
      </c>
      <c r="C17" s="316"/>
      <c r="D17" s="5"/>
      <c r="E17" s="5"/>
      <c r="F17" s="5"/>
      <c r="G17" s="335" t="s">
        <v>20</v>
      </c>
    </row>
    <row r="18" spans="2:7">
      <c r="B18" s="336" t="s">
        <v>33</v>
      </c>
      <c r="C18" s="337"/>
      <c r="D18" s="5"/>
      <c r="E18" s="338" t="s">
        <v>34</v>
      </c>
      <c r="F18" s="339"/>
      <c r="G18" s="340"/>
    </row>
    <row r="19" spans="2:7">
      <c r="B19" s="341" t="s">
        <v>35</v>
      </c>
      <c r="C19" s="393" t="s">
        <v>36</v>
      </c>
      <c r="D19" s="394"/>
      <c r="E19" s="394"/>
      <c r="F19" s="395"/>
      <c r="G19" s="342" t="s">
        <v>37</v>
      </c>
    </row>
    <row r="20" spans="2:7">
      <c r="B20" s="343" t="s">
        <v>38</v>
      </c>
      <c r="C20" s="396"/>
      <c r="D20" s="397"/>
      <c r="E20" s="397"/>
      <c r="F20" s="398"/>
      <c r="G20" s="344" t="s">
        <v>39</v>
      </c>
    </row>
    <row r="21" spans="2:7">
      <c r="B21" s="345" t="s">
        <v>40</v>
      </c>
      <c r="C21" s="399"/>
      <c r="D21" s="400"/>
      <c r="E21" s="400"/>
      <c r="F21" s="401"/>
      <c r="G21" s="346" t="s">
        <v>41</v>
      </c>
    </row>
    <row r="22" spans="2:7">
      <c r="B22" s="347" t="s">
        <v>42</v>
      </c>
      <c r="C22" s="387"/>
      <c r="D22" s="388"/>
      <c r="E22" s="388"/>
      <c r="F22" s="389"/>
      <c r="G22" s="348" t="s">
        <v>43</v>
      </c>
    </row>
    <row r="23" spans="2:7">
      <c r="B23" s="349" t="s">
        <v>44</v>
      </c>
      <c r="C23" s="387"/>
      <c r="D23" s="388"/>
      <c r="E23" s="388"/>
      <c r="F23" s="389"/>
      <c r="G23" s="348" t="s">
        <v>45</v>
      </c>
    </row>
    <row r="24" spans="2:7">
      <c r="B24" s="349" t="s">
        <v>46</v>
      </c>
      <c r="C24" s="387"/>
      <c r="D24" s="388"/>
      <c r="E24" s="388"/>
      <c r="F24" s="389"/>
      <c r="G24" s="348" t="s">
        <v>47</v>
      </c>
    </row>
    <row r="25" spans="2:7">
      <c r="B25" s="349" t="s">
        <v>48</v>
      </c>
      <c r="C25" s="387"/>
      <c r="D25" s="388"/>
      <c r="E25" s="388"/>
      <c r="F25" s="389"/>
      <c r="G25" s="348" t="s">
        <v>49</v>
      </c>
    </row>
    <row r="26" spans="2:7">
      <c r="B26" s="350" t="s">
        <v>50</v>
      </c>
      <c r="C26" s="387"/>
      <c r="D26" s="388"/>
      <c r="E26" s="388"/>
      <c r="F26" s="389"/>
      <c r="G26" s="348" t="s">
        <v>51</v>
      </c>
    </row>
    <row r="27" spans="2:7">
      <c r="B27" s="351" t="s">
        <v>52</v>
      </c>
      <c r="C27" s="384"/>
      <c r="D27" s="385"/>
      <c r="E27" s="385"/>
      <c r="F27" s="386"/>
      <c r="G27" s="352" t="s">
        <v>53</v>
      </c>
    </row>
    <row r="28" spans="2:7">
      <c r="B28" s="351" t="s">
        <v>54</v>
      </c>
      <c r="C28" s="384"/>
      <c r="D28" s="385"/>
      <c r="E28" s="385"/>
      <c r="F28" s="386"/>
      <c r="G28" s="352" t="s">
        <v>55</v>
      </c>
    </row>
    <row r="29" spans="2:7">
      <c r="B29" s="351" t="s">
        <v>56</v>
      </c>
      <c r="C29" s="384"/>
      <c r="D29" s="385"/>
      <c r="E29" s="385"/>
      <c r="F29" s="386"/>
      <c r="G29" s="352" t="s">
        <v>57</v>
      </c>
    </row>
    <row r="30" spans="2:7">
      <c r="B30" s="351" t="s">
        <v>58</v>
      </c>
      <c r="C30" s="384"/>
      <c r="D30" s="385"/>
      <c r="E30" s="385"/>
      <c r="F30" s="386"/>
      <c r="G30" s="352" t="s">
        <v>59</v>
      </c>
    </row>
    <row r="31" spans="2:7">
      <c r="B31" s="351" t="s">
        <v>60</v>
      </c>
      <c r="C31" s="384"/>
      <c r="D31" s="385"/>
      <c r="E31" s="385"/>
      <c r="F31" s="386"/>
      <c r="G31" s="352" t="s">
        <v>61</v>
      </c>
    </row>
    <row r="32" spans="2:7">
      <c r="B32" s="353" t="s">
        <v>62</v>
      </c>
      <c r="C32" s="381"/>
      <c r="D32" s="382"/>
      <c r="E32" s="382"/>
      <c r="F32" s="383"/>
      <c r="G32" s="354" t="s">
        <v>63</v>
      </c>
    </row>
    <row r="33" spans="2:7">
      <c r="B33" s="353" t="s">
        <v>64</v>
      </c>
      <c r="C33" s="381"/>
      <c r="D33" s="382"/>
      <c r="E33" s="382"/>
      <c r="F33" s="383"/>
      <c r="G33" s="354" t="s">
        <v>65</v>
      </c>
    </row>
    <row r="34" spans="2:7">
      <c r="B34" s="353" t="s">
        <v>66</v>
      </c>
      <c r="C34" s="381"/>
      <c r="D34" s="382"/>
      <c r="E34" s="382"/>
      <c r="F34" s="383"/>
      <c r="G34" s="354" t="s">
        <v>67</v>
      </c>
    </row>
    <row r="35" spans="2:7">
      <c r="B35" s="353" t="s">
        <v>68</v>
      </c>
      <c r="C35" s="381"/>
      <c r="D35" s="382"/>
      <c r="E35" s="382"/>
      <c r="F35" s="383"/>
      <c r="G35" s="354" t="s">
        <v>69</v>
      </c>
    </row>
    <row r="36" spans="2:7">
      <c r="B36" s="353" t="s">
        <v>70</v>
      </c>
      <c r="C36" s="381"/>
      <c r="D36" s="382"/>
      <c r="E36" s="382"/>
      <c r="F36" s="383"/>
      <c r="G36" s="354" t="s">
        <v>71</v>
      </c>
    </row>
    <row r="37" spans="2:7">
      <c r="B37" s="351" t="s">
        <v>72</v>
      </c>
      <c r="C37" s="384"/>
      <c r="D37" s="385"/>
      <c r="E37" s="385"/>
      <c r="F37" s="386"/>
      <c r="G37" s="352" t="s">
        <v>73</v>
      </c>
    </row>
    <row r="38" spans="2:7">
      <c r="B38" s="351" t="s">
        <v>74</v>
      </c>
      <c r="C38" s="384"/>
      <c r="D38" s="385"/>
      <c r="E38" s="385"/>
      <c r="F38" s="386"/>
      <c r="G38" s="352" t="s">
        <v>75</v>
      </c>
    </row>
    <row r="39" spans="2:7">
      <c r="B39" s="351" t="s">
        <v>76</v>
      </c>
      <c r="C39" s="384"/>
      <c r="D39" s="385"/>
      <c r="E39" s="385"/>
      <c r="F39" s="386"/>
      <c r="G39" s="352" t="s">
        <v>77</v>
      </c>
    </row>
    <row r="40" spans="2:7">
      <c r="B40" s="351" t="s">
        <v>78</v>
      </c>
      <c r="C40" s="384"/>
      <c r="D40" s="385"/>
      <c r="E40" s="385"/>
      <c r="F40" s="386"/>
      <c r="G40" s="352" t="s">
        <v>79</v>
      </c>
    </row>
    <row r="41" spans="2:7">
      <c r="B41" s="353" t="s">
        <v>80</v>
      </c>
      <c r="C41" s="381"/>
      <c r="D41" s="382"/>
      <c r="E41" s="382"/>
      <c r="F41" s="383"/>
      <c r="G41" s="354" t="s">
        <v>81</v>
      </c>
    </row>
    <row r="42" spans="2:7">
      <c r="B42" s="353" t="s">
        <v>82</v>
      </c>
      <c r="C42" s="381"/>
      <c r="D42" s="382"/>
      <c r="E42" s="382"/>
      <c r="F42" s="383"/>
      <c r="G42" s="354" t="s">
        <v>83</v>
      </c>
    </row>
    <row r="43" spans="2:7">
      <c r="B43" s="353" t="s">
        <v>84</v>
      </c>
      <c r="C43" s="381"/>
      <c r="D43" s="382"/>
      <c r="E43" s="382"/>
      <c r="F43" s="383"/>
      <c r="G43" s="354" t="s">
        <v>85</v>
      </c>
    </row>
    <row r="44" spans="2:7">
      <c r="B44" s="353" t="s">
        <v>86</v>
      </c>
      <c r="C44" s="381"/>
      <c r="D44" s="382"/>
      <c r="E44" s="382"/>
      <c r="F44" s="383"/>
      <c r="G44" s="354" t="s">
        <v>87</v>
      </c>
    </row>
    <row r="45" spans="2:7">
      <c r="B45" s="353" t="s">
        <v>88</v>
      </c>
      <c r="C45" s="381"/>
      <c r="D45" s="382"/>
      <c r="E45" s="382"/>
      <c r="F45" s="383"/>
      <c r="G45" s="354" t="s">
        <v>89</v>
      </c>
    </row>
    <row r="46" spans="2:7">
      <c r="B46" s="351" t="s">
        <v>90</v>
      </c>
      <c r="C46" s="384"/>
      <c r="D46" s="385"/>
      <c r="E46" s="385"/>
      <c r="F46" s="386"/>
      <c r="G46" s="352" t="s">
        <v>91</v>
      </c>
    </row>
    <row r="47" spans="2:7">
      <c r="B47" s="351" t="s">
        <v>92</v>
      </c>
      <c r="C47" s="384"/>
      <c r="D47" s="385"/>
      <c r="E47" s="385"/>
      <c r="F47" s="386"/>
      <c r="G47" s="352" t="s">
        <v>93</v>
      </c>
    </row>
    <row r="48" spans="2:7">
      <c r="B48" s="351" t="s">
        <v>94</v>
      </c>
      <c r="C48" s="384"/>
      <c r="D48" s="385"/>
      <c r="E48" s="385"/>
      <c r="F48" s="386"/>
      <c r="G48" s="352" t="s">
        <v>95</v>
      </c>
    </row>
    <row r="49" spans="2:7">
      <c r="B49" s="351" t="s">
        <v>96</v>
      </c>
      <c r="C49" s="384"/>
      <c r="D49" s="385"/>
      <c r="E49" s="385"/>
      <c r="F49" s="386"/>
      <c r="G49" s="352" t="s">
        <v>97</v>
      </c>
    </row>
    <row r="50" spans="2:7">
      <c r="B50" s="351" t="s">
        <v>98</v>
      </c>
      <c r="C50" s="384"/>
      <c r="D50" s="385"/>
      <c r="E50" s="385"/>
      <c r="F50" s="386"/>
      <c r="G50" s="352" t="s">
        <v>99</v>
      </c>
    </row>
    <row r="51" spans="2:7">
      <c r="B51" s="353" t="s">
        <v>100</v>
      </c>
      <c r="C51" s="381"/>
      <c r="D51" s="382"/>
      <c r="E51" s="382"/>
      <c r="F51" s="383"/>
      <c r="G51" s="354" t="s">
        <v>101</v>
      </c>
    </row>
    <row r="52" spans="2:7">
      <c r="B52" s="353" t="s">
        <v>102</v>
      </c>
      <c r="C52" s="381"/>
      <c r="D52" s="382"/>
      <c r="E52" s="382"/>
      <c r="F52" s="383"/>
      <c r="G52" s="354" t="s">
        <v>103</v>
      </c>
    </row>
    <row r="53" spans="2:7">
      <c r="B53" s="353" t="s">
        <v>104</v>
      </c>
      <c r="C53" s="381"/>
      <c r="D53" s="382"/>
      <c r="E53" s="382"/>
      <c r="F53" s="383"/>
      <c r="G53" s="354" t="s">
        <v>105</v>
      </c>
    </row>
    <row r="54" spans="2:7">
      <c r="B54" s="353" t="s">
        <v>106</v>
      </c>
      <c r="C54" s="381"/>
      <c r="D54" s="382"/>
      <c r="E54" s="382"/>
      <c r="F54" s="383"/>
      <c r="G54" s="354" t="s">
        <v>107</v>
      </c>
    </row>
    <row r="55" spans="2:7">
      <c r="B55" s="351" t="s">
        <v>108</v>
      </c>
      <c r="C55" s="384"/>
      <c r="D55" s="385"/>
      <c r="E55" s="385"/>
      <c r="F55" s="386"/>
      <c r="G55" s="352" t="s">
        <v>109</v>
      </c>
    </row>
    <row r="56" spans="2:7">
      <c r="B56" s="351" t="s">
        <v>110</v>
      </c>
      <c r="C56" s="384"/>
      <c r="D56" s="385"/>
      <c r="E56" s="385"/>
      <c r="F56" s="386"/>
      <c r="G56" s="352" t="s">
        <v>111</v>
      </c>
    </row>
    <row r="57" spans="2:7">
      <c r="B57" s="351" t="s">
        <v>112</v>
      </c>
      <c r="C57" s="384"/>
      <c r="D57" s="385"/>
      <c r="E57" s="385"/>
      <c r="F57" s="386"/>
      <c r="G57" s="352" t="s">
        <v>113</v>
      </c>
    </row>
    <row r="58" spans="2:7">
      <c r="B58" s="351" t="s">
        <v>114</v>
      </c>
      <c r="C58" s="384"/>
      <c r="D58" s="385"/>
      <c r="E58" s="385"/>
      <c r="F58" s="386"/>
      <c r="G58" s="352" t="s">
        <v>115</v>
      </c>
    </row>
    <row r="59" spans="2:7">
      <c r="B59" s="351" t="s">
        <v>116</v>
      </c>
      <c r="C59" s="384"/>
      <c r="D59" s="385"/>
      <c r="E59" s="385"/>
      <c r="F59" s="386"/>
      <c r="G59" s="352" t="s">
        <v>117</v>
      </c>
    </row>
    <row r="60" spans="2:7">
      <c r="B60" s="353" t="s">
        <v>118</v>
      </c>
      <c r="C60" s="381" t="s">
        <v>119</v>
      </c>
      <c r="D60" s="382"/>
      <c r="E60" s="382"/>
      <c r="F60" s="383"/>
      <c r="G60" s="354" t="s">
        <v>120</v>
      </c>
    </row>
    <row r="61" spans="2:7">
      <c r="B61" s="353" t="s">
        <v>121</v>
      </c>
      <c r="C61" s="381"/>
      <c r="D61" s="382"/>
      <c r="E61" s="382"/>
      <c r="F61" s="383"/>
      <c r="G61" s="354" t="s">
        <v>122</v>
      </c>
    </row>
    <row r="62" spans="2:7">
      <c r="B62" s="353" t="s">
        <v>123</v>
      </c>
      <c r="C62" s="381"/>
      <c r="D62" s="382"/>
      <c r="E62" s="382"/>
      <c r="F62" s="383"/>
      <c r="G62" s="354" t="s">
        <v>124</v>
      </c>
    </row>
    <row r="63" spans="2:7">
      <c r="B63" s="353" t="s">
        <v>125</v>
      </c>
      <c r="C63" s="381"/>
      <c r="D63" s="382"/>
      <c r="E63" s="382"/>
      <c r="F63" s="383"/>
      <c r="G63" s="354" t="s">
        <v>126</v>
      </c>
    </row>
    <row r="64" spans="2:7">
      <c r="B64" s="353" t="s">
        <v>127</v>
      </c>
      <c r="C64" s="381"/>
      <c r="D64" s="382"/>
      <c r="E64" s="382"/>
      <c r="F64" s="383"/>
      <c r="G64" s="354" t="s">
        <v>128</v>
      </c>
    </row>
    <row r="65" spans="2:7">
      <c r="B65" s="351" t="s">
        <v>129</v>
      </c>
      <c r="C65" s="384"/>
      <c r="D65" s="385"/>
      <c r="E65" s="385"/>
      <c r="F65" s="386"/>
      <c r="G65" s="352" t="s">
        <v>130</v>
      </c>
    </row>
    <row r="66" spans="2:7">
      <c r="B66" s="351" t="s">
        <v>131</v>
      </c>
      <c r="C66" s="384"/>
      <c r="D66" s="385"/>
      <c r="E66" s="385"/>
      <c r="F66" s="386"/>
      <c r="G66" s="352" t="s">
        <v>132</v>
      </c>
    </row>
    <row r="67" spans="2:7">
      <c r="B67" s="351" t="s">
        <v>133</v>
      </c>
      <c r="C67" s="384"/>
      <c r="D67" s="385"/>
      <c r="E67" s="385"/>
      <c r="F67" s="386"/>
      <c r="G67" s="352" t="s">
        <v>134</v>
      </c>
    </row>
    <row r="68" spans="2:7">
      <c r="B68" s="351" t="s">
        <v>135</v>
      </c>
      <c r="C68" s="384"/>
      <c r="D68" s="385"/>
      <c r="E68" s="385"/>
      <c r="F68" s="386"/>
      <c r="G68" s="352" t="s">
        <v>136</v>
      </c>
    </row>
    <row r="69" spans="2:7">
      <c r="B69" s="351" t="s">
        <v>137</v>
      </c>
      <c r="C69" s="384"/>
      <c r="D69" s="385"/>
      <c r="E69" s="385"/>
      <c r="F69" s="386"/>
      <c r="G69" s="352" t="s">
        <v>138</v>
      </c>
    </row>
    <row r="70" spans="2:7">
      <c r="B70" s="353" t="s">
        <v>139</v>
      </c>
      <c r="C70" s="381"/>
      <c r="D70" s="382"/>
      <c r="E70" s="382"/>
      <c r="F70" s="383"/>
      <c r="G70" s="354" t="s">
        <v>140</v>
      </c>
    </row>
    <row r="71" spans="2:7">
      <c r="B71" s="353" t="s">
        <v>141</v>
      </c>
      <c r="C71" s="381"/>
      <c r="D71" s="382"/>
      <c r="E71" s="382"/>
      <c r="F71" s="383"/>
      <c r="G71" s="354" t="s">
        <v>142</v>
      </c>
    </row>
    <row r="72" spans="2:7">
      <c r="B72" s="353" t="s">
        <v>143</v>
      </c>
      <c r="C72" s="381"/>
      <c r="D72" s="382"/>
      <c r="E72" s="382"/>
      <c r="F72" s="383"/>
      <c r="G72" s="354" t="s">
        <v>144</v>
      </c>
    </row>
    <row r="73" spans="2:7">
      <c r="B73" s="353" t="s">
        <v>145</v>
      </c>
      <c r="C73" s="381"/>
      <c r="D73" s="382"/>
      <c r="E73" s="382"/>
      <c r="F73" s="383"/>
      <c r="G73" s="354" t="s">
        <v>146</v>
      </c>
    </row>
    <row r="74" spans="2:7">
      <c r="B74" s="353" t="s">
        <v>147</v>
      </c>
      <c r="C74" s="381"/>
      <c r="D74" s="382"/>
      <c r="E74" s="382"/>
      <c r="F74" s="383"/>
      <c r="G74" s="354" t="s">
        <v>148</v>
      </c>
    </row>
    <row r="75" spans="2:7">
      <c r="B75" s="351" t="s">
        <v>149</v>
      </c>
      <c r="C75" s="384"/>
      <c r="D75" s="385"/>
      <c r="E75" s="385"/>
      <c r="F75" s="386"/>
      <c r="G75" s="352" t="s">
        <v>150</v>
      </c>
    </row>
    <row r="76" spans="2:7">
      <c r="B76" s="351" t="s">
        <v>151</v>
      </c>
      <c r="C76" s="384"/>
      <c r="D76" s="385"/>
      <c r="E76" s="385"/>
      <c r="F76" s="386"/>
      <c r="G76" s="352" t="s">
        <v>152</v>
      </c>
    </row>
    <row r="77" spans="2:7">
      <c r="B77" s="351" t="s">
        <v>153</v>
      </c>
      <c r="C77" s="384"/>
      <c r="D77" s="385"/>
      <c r="E77" s="385"/>
      <c r="F77" s="386"/>
      <c r="G77" s="352" t="s">
        <v>154</v>
      </c>
    </row>
    <row r="78" spans="2:7">
      <c r="B78" s="351" t="s">
        <v>155</v>
      </c>
      <c r="C78" s="384"/>
      <c r="D78" s="385"/>
      <c r="E78" s="385"/>
      <c r="F78" s="386"/>
      <c r="G78" s="352" t="s">
        <v>156</v>
      </c>
    </row>
    <row r="79" spans="2:7">
      <c r="B79" s="351" t="s">
        <v>157</v>
      </c>
      <c r="C79" s="384"/>
      <c r="D79" s="385"/>
      <c r="E79" s="385"/>
      <c r="F79" s="386"/>
      <c r="G79" s="352" t="s">
        <v>158</v>
      </c>
    </row>
    <row r="80" spans="2:7">
      <c r="B80" s="353" t="s">
        <v>159</v>
      </c>
      <c r="C80" s="381"/>
      <c r="D80" s="382"/>
      <c r="E80" s="382"/>
      <c r="F80" s="383"/>
      <c r="G80" s="354" t="s">
        <v>160</v>
      </c>
    </row>
    <row r="81" spans="2:7">
      <c r="B81" s="353" t="s">
        <v>161</v>
      </c>
      <c r="C81" s="381"/>
      <c r="D81" s="382"/>
      <c r="E81" s="382"/>
      <c r="F81" s="383"/>
      <c r="G81" s="354" t="s">
        <v>162</v>
      </c>
    </row>
    <row r="82" spans="2:7">
      <c r="B82" s="353" t="s">
        <v>163</v>
      </c>
      <c r="C82" s="381"/>
      <c r="D82" s="382"/>
      <c r="E82" s="382"/>
      <c r="F82" s="383"/>
      <c r="G82" s="354" t="s">
        <v>164</v>
      </c>
    </row>
    <row r="83" spans="2:7">
      <c r="B83" s="353" t="s">
        <v>165</v>
      </c>
      <c r="C83" s="381"/>
      <c r="D83" s="382"/>
      <c r="E83" s="382"/>
      <c r="F83" s="383"/>
      <c r="G83" s="354" t="s">
        <v>166</v>
      </c>
    </row>
    <row r="84" spans="2:7">
      <c r="B84" s="353" t="s">
        <v>167</v>
      </c>
      <c r="C84" s="381"/>
      <c r="D84" s="382"/>
      <c r="E84" s="382"/>
      <c r="F84" s="383"/>
      <c r="G84" s="354" t="s">
        <v>168</v>
      </c>
    </row>
    <row r="85" spans="2:7">
      <c r="B85" s="351" t="s">
        <v>169</v>
      </c>
      <c r="C85" s="384"/>
      <c r="D85" s="385"/>
      <c r="E85" s="385"/>
      <c r="F85" s="386"/>
      <c r="G85" s="352" t="s">
        <v>170</v>
      </c>
    </row>
    <row r="86" spans="2:7">
      <c r="B86" s="351" t="s">
        <v>171</v>
      </c>
      <c r="C86" s="384"/>
      <c r="D86" s="385"/>
      <c r="E86" s="385"/>
      <c r="F86" s="386"/>
      <c r="G86" s="352" t="s">
        <v>172</v>
      </c>
    </row>
    <row r="87" spans="2:7">
      <c r="B87" s="351" t="s">
        <v>173</v>
      </c>
      <c r="C87" s="384"/>
      <c r="D87" s="385"/>
      <c r="E87" s="385"/>
      <c r="F87" s="386"/>
      <c r="G87" s="352" t="s">
        <v>174</v>
      </c>
    </row>
    <row r="88" spans="2:7">
      <c r="B88" s="351" t="s">
        <v>175</v>
      </c>
      <c r="C88" s="384"/>
      <c r="D88" s="385"/>
      <c r="E88" s="385"/>
      <c r="F88" s="386"/>
      <c r="G88" s="352" t="s">
        <v>176</v>
      </c>
    </row>
    <row r="89" spans="2:7">
      <c r="B89" s="351" t="s">
        <v>177</v>
      </c>
      <c r="C89" s="384"/>
      <c r="D89" s="385"/>
      <c r="E89" s="385"/>
      <c r="F89" s="386"/>
      <c r="G89" s="352" t="s">
        <v>178</v>
      </c>
    </row>
    <row r="90" spans="2:7">
      <c r="B90" s="353" t="s">
        <v>179</v>
      </c>
      <c r="C90" s="381"/>
      <c r="D90" s="382"/>
      <c r="E90" s="382"/>
      <c r="F90" s="383"/>
      <c r="G90" s="354" t="s">
        <v>180</v>
      </c>
    </row>
    <row r="91" spans="2:7">
      <c r="B91" s="353" t="s">
        <v>181</v>
      </c>
      <c r="C91" s="381"/>
      <c r="D91" s="382"/>
      <c r="E91" s="382"/>
      <c r="F91" s="383"/>
      <c r="G91" s="354" t="s">
        <v>182</v>
      </c>
    </row>
    <row r="92" spans="2:7">
      <c r="B92" s="353" t="s">
        <v>183</v>
      </c>
      <c r="C92" s="381"/>
      <c r="D92" s="382"/>
      <c r="E92" s="382"/>
      <c r="F92" s="383"/>
      <c r="G92" s="354" t="s">
        <v>184</v>
      </c>
    </row>
    <row r="93" spans="2:7">
      <c r="B93" s="353" t="s">
        <v>185</v>
      </c>
      <c r="C93" s="381"/>
      <c r="D93" s="382"/>
      <c r="E93" s="382"/>
      <c r="F93" s="383"/>
      <c r="G93" s="354" t="s">
        <v>186</v>
      </c>
    </row>
    <row r="94" spans="2:7">
      <c r="B94" s="353" t="s">
        <v>187</v>
      </c>
      <c r="C94" s="381"/>
      <c r="D94" s="382"/>
      <c r="E94" s="382"/>
      <c r="F94" s="383"/>
      <c r="G94" s="354" t="s">
        <v>188</v>
      </c>
    </row>
    <row r="95" spans="2:7">
      <c r="B95" s="351" t="s">
        <v>189</v>
      </c>
      <c r="C95" s="384"/>
      <c r="D95" s="385"/>
      <c r="E95" s="385"/>
      <c r="F95" s="386"/>
      <c r="G95" s="352" t="s">
        <v>190</v>
      </c>
    </row>
    <row r="96" spans="2:7">
      <c r="B96" s="351" t="s">
        <v>191</v>
      </c>
      <c r="C96" s="384"/>
      <c r="D96" s="385"/>
      <c r="E96" s="385"/>
      <c r="F96" s="386"/>
      <c r="G96" s="352" t="s">
        <v>192</v>
      </c>
    </row>
    <row r="97" spans="2:7">
      <c r="B97" s="351" t="s">
        <v>193</v>
      </c>
      <c r="C97" s="384"/>
      <c r="D97" s="385"/>
      <c r="E97" s="385"/>
      <c r="F97" s="386"/>
      <c r="G97" s="352" t="s">
        <v>194</v>
      </c>
    </row>
    <row r="98" spans="2:7">
      <c r="B98" s="355" t="s">
        <v>195</v>
      </c>
      <c r="C98" s="378"/>
      <c r="D98" s="379"/>
      <c r="E98" s="379"/>
      <c r="F98" s="380"/>
      <c r="G98" s="356" t="s">
        <v>196</v>
      </c>
    </row>
  </sheetData>
  <mergeCells count="86">
    <mergeCell ref="C3:F3"/>
    <mergeCell ref="D4:G4"/>
    <mergeCell ref="C5:G5"/>
    <mergeCell ref="C6:G6"/>
    <mergeCell ref="C8:G8"/>
    <mergeCell ref="C10:G10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8:F98"/>
    <mergeCell ref="C93:F93"/>
    <mergeCell ref="C94:F94"/>
    <mergeCell ref="C95:F95"/>
    <mergeCell ref="C96:F96"/>
    <mergeCell ref="C97:F97"/>
  </mergeCells>
  <phoneticPr fontId="74" type="noConversion"/>
  <pageMargins left="0.7" right="0.7" top="0.75" bottom="0.75" header="0.3" footer="0.3"/>
  <pageSetup paperSize="9" scale="77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18"/>
  <sheetViews>
    <sheetView showGridLines="0" view="pageBreakPreview" zoomScaleNormal="100" workbookViewId="0">
      <pane xSplit="6" ySplit="5" topLeftCell="G6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31.5703125" customWidth="1"/>
    <col min="2" max="2" width="8.42578125" customWidth="1"/>
    <col min="3" max="4" width="15.640625" customWidth="1"/>
    <col min="5" max="5" width="14.42578125" customWidth="1"/>
    <col min="8" max="8" width="12.5703125" customWidth="1"/>
  </cols>
  <sheetData>
    <row r="1" spans="1:9" ht="28.2" customHeight="1">
      <c r="A1" s="2" t="str">
        <f>目录!C19</f>
        <v>存货评估汇总表</v>
      </c>
      <c r="B1" s="3"/>
      <c r="C1" s="3"/>
      <c r="D1" s="3"/>
      <c r="E1" s="3"/>
      <c r="F1" s="3"/>
    </row>
    <row r="2" spans="1:9">
      <c r="A2" s="4" t="str">
        <f>封面!D13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目录!$E19&amp;目录!$F19</f>
        <v>表3-9</v>
      </c>
    </row>
    <row r="4" spans="1:9">
      <c r="A4" s="5" t="str">
        <f>'1汇总'!A4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>
      <c r="A6" s="417" t="s">
        <v>205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50"/>
    </row>
    <row r="8" spans="1:9">
      <c r="A8" s="33" t="s">
        <v>317</v>
      </c>
      <c r="B8" s="59" t="str">
        <f>目录!F20</f>
        <v>3-9-1</v>
      </c>
      <c r="C8" s="23">
        <f>'3.9.1材料采购'!G20</f>
        <v>0</v>
      </c>
      <c r="D8" s="24">
        <f>IF(基本信息!$C$4&lt;&gt;"B","",'3.9.1材料采购'!J20)</f>
        <v>0</v>
      </c>
      <c r="E8" s="25">
        <f>IF(基本信息!$C$4&lt;&gt;"B","",D8-C8)</f>
        <v>0</v>
      </c>
      <c r="F8" s="60">
        <f>IF(基本信息!$C$4&lt;&gt;"B","",IF(C8=0,0,ROUND(E8/ABS(C8),4)))</f>
        <v>0</v>
      </c>
      <c r="H8" s="28"/>
      <c r="I8" s="43" t="str">
        <f>IF(ABS(C8-H8)&lt;0.00001,"OK","F")</f>
        <v>OK</v>
      </c>
    </row>
    <row r="9" spans="1:9">
      <c r="A9" s="67" t="s">
        <v>318</v>
      </c>
      <c r="B9" s="59" t="str">
        <f>目录!F21</f>
        <v>3-9-2</v>
      </c>
      <c r="C9" s="23">
        <f>'3.9.2原材料'!F20</f>
        <v>0</v>
      </c>
      <c r="D9" s="24">
        <f>IF(基本信息!$C$4&lt;&gt;"B","",'3.9.2原材料'!I20)</f>
        <v>0</v>
      </c>
      <c r="E9" s="25">
        <f>IF(基本信息!$C$4&lt;&gt;"B","",D9-C9)</f>
        <v>0</v>
      </c>
      <c r="F9" s="60">
        <f>IF(基本信息!$C$4&lt;&gt;"B","",IF(C9=0,0,ROUND(E9/ABS(C9),4)))</f>
        <v>0</v>
      </c>
      <c r="H9" s="28"/>
      <c r="I9" s="43" t="str">
        <f t="shared" ref="I9:I13" si="0">IF(ABS(C9-H9)&lt;0.00001,"OK","F")</f>
        <v>OK</v>
      </c>
    </row>
    <row r="10" spans="1:9">
      <c r="A10" s="29" t="s">
        <v>319</v>
      </c>
      <c r="B10" s="59" t="str">
        <f>目录!F22</f>
        <v>3-9-3</v>
      </c>
      <c r="C10" s="23">
        <f>'3.9.3在产品'!F20</f>
        <v>0</v>
      </c>
      <c r="D10" s="24">
        <f>IF(基本信息!$C$4&lt;&gt;"B","",'3.9.3在产品'!I20)</f>
        <v>0</v>
      </c>
      <c r="E10" s="25">
        <f>IF(基本信息!$C$4&lt;&gt;"B","",D10-C10)</f>
        <v>0</v>
      </c>
      <c r="F10" s="60">
        <f>IF(基本信息!$C$4&lt;&gt;"B","",IF(C10=0,0,ROUND(E10/ABS(C10),4)))</f>
        <v>0</v>
      </c>
      <c r="H10" s="28"/>
      <c r="I10" s="43" t="str">
        <f t="shared" si="0"/>
        <v>OK</v>
      </c>
    </row>
    <row r="11" spans="1:9">
      <c r="A11" s="33" t="s">
        <v>320</v>
      </c>
      <c r="B11" s="59" t="str">
        <f>目录!F23</f>
        <v>3-9-4</v>
      </c>
      <c r="C11" s="23">
        <f>'3.9.4产成品'!F20</f>
        <v>0</v>
      </c>
      <c r="D11" s="24">
        <f>IF(基本信息!$C$4&lt;&gt;"B","",'3.9.4产成品'!I20)</f>
        <v>0</v>
      </c>
      <c r="E11" s="25">
        <f>IF(基本信息!$C$4&lt;&gt;"B","",D11-C11)</f>
        <v>0</v>
      </c>
      <c r="F11" s="60">
        <f>IF(基本信息!$C$4&lt;&gt;"B","",IF(C11=0,0,ROUND(E11/ABS(C11),4)))</f>
        <v>0</v>
      </c>
      <c r="H11" s="28"/>
      <c r="I11" s="43" t="str">
        <f t="shared" si="0"/>
        <v>OK</v>
      </c>
    </row>
    <row r="12" spans="1:9">
      <c r="A12" s="33" t="s">
        <v>321</v>
      </c>
      <c r="B12" s="59" t="str">
        <f>目录!F24</f>
        <v>3-9-5</v>
      </c>
      <c r="C12" s="23">
        <f>'3.9.5委托加工'!F20</f>
        <v>0</v>
      </c>
      <c r="D12" s="24">
        <f>IF(基本信息!$C$4&lt;&gt;"B","",'3.9.5委托加工'!I20)</f>
        <v>0</v>
      </c>
      <c r="E12" s="25">
        <f>IF(基本信息!$C$4&lt;&gt;"B","",D12-C12)</f>
        <v>0</v>
      </c>
      <c r="F12" s="60">
        <f>IF(基本信息!$C$4&lt;&gt;"B","",IF(C12=0,0,ROUND(E12/ABS(C12),4)))</f>
        <v>0</v>
      </c>
      <c r="H12" s="28"/>
      <c r="I12" s="43" t="str">
        <f t="shared" si="0"/>
        <v>OK</v>
      </c>
    </row>
    <row r="13" spans="1:9">
      <c r="A13" s="33" t="s">
        <v>322</v>
      </c>
      <c r="B13" s="59" t="str">
        <f>目录!F25</f>
        <v>3-9-6</v>
      </c>
      <c r="C13" s="23">
        <f>'3.9.6包装低值'!F20</f>
        <v>0</v>
      </c>
      <c r="D13" s="24">
        <f>IF(基本信息!$C$4&lt;&gt;"B","",'3.9.6包装低值'!I20)</f>
        <v>0</v>
      </c>
      <c r="E13" s="25">
        <f>IF(基本信息!$C$4&lt;&gt;"B","",D13-C13)</f>
        <v>0</v>
      </c>
      <c r="F13" s="60">
        <f>IF(基本信息!$C$4&lt;&gt;"B","",IF(C13=0,0,ROUND(E13/ABS(C13),4)))</f>
        <v>0</v>
      </c>
      <c r="H13" s="28"/>
      <c r="I13" s="43" t="str">
        <f t="shared" si="0"/>
        <v>OK</v>
      </c>
    </row>
    <row r="14" spans="1:9">
      <c r="A14" s="33"/>
      <c r="B14" s="30"/>
      <c r="C14" s="23"/>
      <c r="D14" s="24"/>
      <c r="E14" s="25"/>
      <c r="F14" s="60"/>
      <c r="H14" s="28"/>
    </row>
    <row r="15" spans="1:9">
      <c r="A15" s="34" t="s">
        <v>289</v>
      </c>
      <c r="B15" s="68"/>
      <c r="C15" s="37">
        <f>ROUND(SUM(C8:C14),2)</f>
        <v>0</v>
      </c>
      <c r="D15" s="38">
        <f>IF(基本信息!$C$4&lt;&gt;"B","",ROUND(SUM(D8:D14),2))</f>
        <v>0</v>
      </c>
      <c r="E15" s="39">
        <f>IF(基本信息!$C$4&lt;&gt;"B","",ROUND(SUM(E8:E14),2))</f>
        <v>0</v>
      </c>
      <c r="F15" s="100">
        <f>IF(基本信息!$C$4&lt;&gt;"B","",IF(C15=0,0,ROUND(E15/ABS(C15),4)))</f>
        <v>0</v>
      </c>
      <c r="H15" s="42"/>
      <c r="I15" s="43" t="str">
        <f>IF(ABS(C15-H15)&lt;0.00001,"OK","F")</f>
        <v>OK</v>
      </c>
    </row>
    <row r="16" spans="1:9">
      <c r="A16" s="44"/>
      <c r="B16" s="44"/>
      <c r="C16" s="44"/>
      <c r="D16" s="44"/>
      <c r="E16" s="44"/>
      <c r="F16" s="44"/>
    </row>
    <row r="17" spans="1:7">
      <c r="A17" s="45" t="str">
        <f>"被评估企业填表人："&amp;基本信息!$C$13</f>
        <v>被评估企业填表人：陈冲</v>
      </c>
      <c r="B17" s="46"/>
      <c r="C17" s="46"/>
      <c r="D17" s="44"/>
      <c r="E17" s="44"/>
      <c r="F17" s="47" t="str">
        <f>IF(基本信息!$C$4="B","评估人员:"&amp;基本信息!C34,"")</f>
        <v>评估人员:</v>
      </c>
      <c r="G17" s="48"/>
    </row>
    <row r="18" spans="1:7">
      <c r="A18" s="45" t="str">
        <f>"填表日期："&amp;基本信息!$C$14</f>
        <v>填表日期：2026年07月24日</v>
      </c>
      <c r="B18" s="46"/>
      <c r="C18" s="46"/>
      <c r="D18" s="44"/>
      <c r="E18" s="44"/>
      <c r="F18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55118110236220497" header="0.31496062992126" footer="0.31496062992126"/>
  <pageSetup paperSize="9" fitToHeight="0" orientation="landscape" r:id="rId1"/>
  <colBreaks count="1" manualBreakCount="1">
    <brk id="6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23"/>
  <sheetViews>
    <sheetView showGridLines="0" view="pageBreakPreview" zoomScaleNormal="100" workbookViewId="0">
      <pane xSplit="13" ySplit="6" topLeftCell="N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9.5703125" customWidth="1"/>
    <col min="4" max="4" width="5.5703125" customWidth="1"/>
    <col min="5" max="6" width="7.5703125" customWidth="1"/>
    <col min="7" max="7" width="15.640625" customWidth="1"/>
    <col min="8" max="8" width="8.0703125" customWidth="1"/>
    <col min="9" max="9" width="7.85546875" customWidth="1"/>
    <col min="10" max="10" width="15.640625" customWidth="1"/>
    <col min="11" max="11" width="12.42578125" customWidth="1"/>
    <col min="12" max="12" width="8.35546875" customWidth="1"/>
    <col min="15" max="15" width="12.5703125" customWidth="1"/>
  </cols>
  <sheetData>
    <row r="1" spans="1:16" ht="26.4" customHeight="1">
      <c r="A1" s="2" t="str">
        <f>目录!C20</f>
        <v>存货——材料采购/在途物资评估明细表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 t="str">
        <f>目录!$E20&amp;目录!$F20</f>
        <v>表3-9-1</v>
      </c>
    </row>
    <row r="4" spans="1:16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s">
        <v>224</v>
      </c>
    </row>
    <row r="5" spans="1:16" ht="15">
      <c r="A5" s="7" t="s">
        <v>225</v>
      </c>
      <c r="B5" s="8"/>
      <c r="C5" s="8"/>
      <c r="D5" s="8"/>
      <c r="E5" s="8"/>
      <c r="F5" s="8"/>
      <c r="G5" s="8"/>
      <c r="H5" s="9" t="s">
        <v>226</v>
      </c>
      <c r="I5" s="10"/>
      <c r="J5" s="10"/>
      <c r="K5" s="10"/>
      <c r="L5" s="10"/>
      <c r="M5" s="11"/>
    </row>
    <row r="6" spans="1:16" s="1" customFormat="1" ht="12.45">
      <c r="A6" s="12" t="s">
        <v>291</v>
      </c>
      <c r="B6" s="13" t="s">
        <v>323</v>
      </c>
      <c r="C6" s="13" t="s">
        <v>324</v>
      </c>
      <c r="D6" s="13" t="s">
        <v>325</v>
      </c>
      <c r="E6" s="13" t="s">
        <v>326</v>
      </c>
      <c r="F6" s="14" t="s">
        <v>327</v>
      </c>
      <c r="G6" s="14" t="s">
        <v>207</v>
      </c>
      <c r="H6" s="15" t="s">
        <v>327</v>
      </c>
      <c r="I6" s="125" t="s">
        <v>326</v>
      </c>
      <c r="J6" s="125" t="s">
        <v>208</v>
      </c>
      <c r="K6" s="16" t="s">
        <v>209</v>
      </c>
      <c r="L6" s="16" t="s">
        <v>210</v>
      </c>
      <c r="M6" s="17" t="s">
        <v>221</v>
      </c>
      <c r="O6" s="18" t="s">
        <v>227</v>
      </c>
      <c r="P6" s="18" t="s">
        <v>228</v>
      </c>
    </row>
    <row r="7" spans="1:16">
      <c r="A7" s="19">
        <v>1</v>
      </c>
      <c r="B7" s="20"/>
      <c r="C7" s="214"/>
      <c r="D7" s="32"/>
      <c r="E7" s="126"/>
      <c r="F7" s="127"/>
      <c r="G7" s="23"/>
      <c r="H7" s="24"/>
      <c r="I7" s="128"/>
      <c r="J7" s="128"/>
      <c r="K7" s="25">
        <f>IF(基本信息!$C$4&lt;&gt;"B","",J7-G7)</f>
        <v>0</v>
      </c>
      <c r="L7" s="26">
        <f>IF(基本信息!$C$4&lt;&gt;"B","",IF(G7=0,0,ROUND(K7/ABS(G7),4)))</f>
        <v>0</v>
      </c>
      <c r="M7" s="129"/>
      <c r="O7" s="28"/>
    </row>
    <row r="8" spans="1:16">
      <c r="A8" s="19">
        <f>A7+1</f>
        <v>2</v>
      </c>
      <c r="B8" s="20"/>
      <c r="C8" s="214"/>
      <c r="D8" s="32"/>
      <c r="E8" s="126"/>
      <c r="F8" s="127"/>
      <c r="G8" s="23"/>
      <c r="H8" s="24"/>
      <c r="I8" s="128"/>
      <c r="J8" s="128"/>
      <c r="K8" s="25"/>
      <c r="L8" s="26"/>
      <c r="M8" s="129"/>
      <c r="O8" s="28"/>
    </row>
    <row r="9" spans="1:16">
      <c r="A9" s="19">
        <f t="shared" ref="A9:A16" si="0">A8+1</f>
        <v>3</v>
      </c>
      <c r="B9" s="20"/>
      <c r="C9" s="214"/>
      <c r="D9" s="32"/>
      <c r="E9" s="126"/>
      <c r="F9" s="127"/>
      <c r="G9" s="23"/>
      <c r="H9" s="24"/>
      <c r="I9" s="128"/>
      <c r="J9" s="128"/>
      <c r="K9" s="25"/>
      <c r="L9" s="25"/>
      <c r="M9" s="129"/>
      <c r="O9" s="28"/>
    </row>
    <row r="10" spans="1:16">
      <c r="A10" s="19">
        <f t="shared" si="0"/>
        <v>4</v>
      </c>
      <c r="B10" s="20"/>
      <c r="C10" s="214"/>
      <c r="D10" s="32"/>
      <c r="E10" s="126"/>
      <c r="F10" s="127"/>
      <c r="G10" s="23"/>
      <c r="H10" s="24"/>
      <c r="I10" s="128"/>
      <c r="J10" s="128"/>
      <c r="K10" s="25"/>
      <c r="L10" s="25"/>
      <c r="M10" s="129"/>
      <c r="O10" s="28"/>
    </row>
    <row r="11" spans="1:16">
      <c r="A11" s="19">
        <f t="shared" si="0"/>
        <v>5</v>
      </c>
      <c r="B11" s="20"/>
      <c r="C11" s="214"/>
      <c r="D11" s="32"/>
      <c r="E11" s="126"/>
      <c r="F11" s="127"/>
      <c r="G11" s="23"/>
      <c r="H11" s="24"/>
      <c r="I11" s="128"/>
      <c r="J11" s="128"/>
      <c r="K11" s="25"/>
      <c r="L11" s="25"/>
      <c r="M11" s="129"/>
      <c r="O11" s="28"/>
    </row>
    <row r="12" spans="1:16">
      <c r="A12" s="19">
        <f t="shared" si="0"/>
        <v>6</v>
      </c>
      <c r="B12" s="20"/>
      <c r="C12" s="214"/>
      <c r="D12" s="32"/>
      <c r="E12" s="126"/>
      <c r="F12" s="127"/>
      <c r="G12" s="23"/>
      <c r="H12" s="24"/>
      <c r="I12" s="128"/>
      <c r="J12" s="128"/>
      <c r="K12" s="25"/>
      <c r="L12" s="25"/>
      <c r="M12" s="129"/>
      <c r="O12" s="28"/>
    </row>
    <row r="13" spans="1:16">
      <c r="A13" s="19">
        <f t="shared" si="0"/>
        <v>7</v>
      </c>
      <c r="B13" s="20"/>
      <c r="C13" s="214"/>
      <c r="D13" s="32"/>
      <c r="E13" s="126"/>
      <c r="F13" s="127"/>
      <c r="G13" s="23"/>
      <c r="H13" s="24"/>
      <c r="I13" s="128"/>
      <c r="J13" s="128"/>
      <c r="K13" s="25"/>
      <c r="L13" s="25"/>
      <c r="M13" s="129"/>
      <c r="O13" s="28"/>
    </row>
    <row r="14" spans="1:16">
      <c r="A14" s="19">
        <f t="shared" si="0"/>
        <v>8</v>
      </c>
      <c r="B14" s="20"/>
      <c r="C14" s="214"/>
      <c r="D14" s="32"/>
      <c r="E14" s="126"/>
      <c r="F14" s="127"/>
      <c r="G14" s="23"/>
      <c r="H14" s="24"/>
      <c r="I14" s="128"/>
      <c r="J14" s="128"/>
      <c r="K14" s="25"/>
      <c r="L14" s="25"/>
      <c r="M14" s="129"/>
      <c r="O14" s="28"/>
    </row>
    <row r="15" spans="1:16">
      <c r="A15" s="19">
        <f t="shared" si="0"/>
        <v>9</v>
      </c>
      <c r="B15" s="20"/>
      <c r="C15" s="214"/>
      <c r="D15" s="32"/>
      <c r="E15" s="126"/>
      <c r="F15" s="127"/>
      <c r="G15" s="23"/>
      <c r="H15" s="24"/>
      <c r="I15" s="128"/>
      <c r="J15" s="128"/>
      <c r="K15" s="25"/>
      <c r="L15" s="25"/>
      <c r="M15" s="129"/>
      <c r="O15" s="28"/>
    </row>
    <row r="16" spans="1:16">
      <c r="A16" s="19">
        <f t="shared" si="0"/>
        <v>10</v>
      </c>
      <c r="B16" s="20"/>
      <c r="C16" s="214"/>
      <c r="D16" s="32"/>
      <c r="E16" s="126"/>
      <c r="F16" s="127"/>
      <c r="G16" s="23"/>
      <c r="H16" s="24"/>
      <c r="I16" s="128"/>
      <c r="J16" s="128"/>
      <c r="K16" s="25"/>
      <c r="L16" s="25"/>
      <c r="M16" s="129"/>
      <c r="O16" s="28"/>
    </row>
    <row r="17" spans="1:16">
      <c r="A17" s="19"/>
      <c r="B17" s="20"/>
      <c r="C17" s="214"/>
      <c r="D17" s="32"/>
      <c r="E17" s="126"/>
      <c r="F17" s="127"/>
      <c r="G17" s="23"/>
      <c r="H17" s="24"/>
      <c r="I17" s="128"/>
      <c r="J17" s="128"/>
      <c r="K17" s="25"/>
      <c r="L17" s="25"/>
      <c r="M17" s="129"/>
      <c r="O17" s="28"/>
    </row>
    <row r="18" spans="1:16">
      <c r="A18" s="19"/>
      <c r="B18" s="22" t="s">
        <v>308</v>
      </c>
      <c r="C18" s="20"/>
      <c r="D18" s="65"/>
      <c r="E18" s="22"/>
      <c r="F18" s="211"/>
      <c r="G18" s="23">
        <f>ROUND(SUM(G7:G17),2)</f>
        <v>0</v>
      </c>
      <c r="H18" s="24"/>
      <c r="I18" s="128"/>
      <c r="J18" s="128">
        <f>IF(基本信息!$C$4&lt;&gt;"B","",ROUND(SUM(J7:J17),2))</f>
        <v>0</v>
      </c>
      <c r="K18" s="25">
        <f>IF(基本信息!$C$4&lt;&gt;"B","",ROUND(SUM(K7:K17),2))</f>
        <v>0</v>
      </c>
      <c r="L18" s="26">
        <f>IF(基本信息!$C$4&lt;&gt;"B","",IF(G18=0,0,ROUND(K18/ABS(G18),4)))</f>
        <v>0</v>
      </c>
      <c r="M18" s="129"/>
      <c r="O18" s="28"/>
    </row>
    <row r="19" spans="1:16">
      <c r="A19" s="33"/>
      <c r="B19" s="132" t="s">
        <v>328</v>
      </c>
      <c r="C19" s="31"/>
      <c r="D19" s="66"/>
      <c r="E19" s="30"/>
      <c r="F19" s="212"/>
      <c r="G19" s="23"/>
      <c r="H19" s="24"/>
      <c r="I19" s="128"/>
      <c r="J19" s="128"/>
      <c r="K19" s="25">
        <f>IF(基本信息!$C$4&lt;&gt;"B","",J19-G19)</f>
        <v>0</v>
      </c>
      <c r="L19" s="26">
        <f>IF(基本信息!$C$4&lt;&gt;"B","",IF(G19=0,0,ROUND(K19/ABS(G19),4)))</f>
        <v>0</v>
      </c>
      <c r="M19" s="60"/>
      <c r="O19" s="28"/>
    </row>
    <row r="20" spans="1:16">
      <c r="A20" s="34"/>
      <c r="B20" s="35" t="s">
        <v>310</v>
      </c>
      <c r="C20" s="35"/>
      <c r="D20" s="209"/>
      <c r="E20" s="35"/>
      <c r="F20" s="213"/>
      <c r="G20" s="37">
        <f>ROUND(SUM(G18,-G19),2)</f>
        <v>0</v>
      </c>
      <c r="H20" s="38"/>
      <c r="I20" s="136"/>
      <c r="J20" s="136">
        <f>IF(基本信息!$C$4&lt;&gt;"B","",ROUND(SUM(J18,-J19),2))</f>
        <v>0</v>
      </c>
      <c r="K20" s="39">
        <f>IF(基本信息!$C$4&lt;&gt;"B","",ROUND(SUM(K18,-K19),2))</f>
        <v>0</v>
      </c>
      <c r="L20" s="40">
        <f>IF(基本信息!$C$4&lt;&gt;"B","",IF(G20=0,0,ROUND(K20/ABS(G20),4)))</f>
        <v>0</v>
      </c>
      <c r="M20" s="100"/>
      <c r="O20" s="42"/>
      <c r="P20" s="43" t="str">
        <f>IF(G20-O20=0,"OK","F")</f>
        <v>OK</v>
      </c>
    </row>
    <row r="21" spans="1:1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6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6"/>
      <c r="H22" s="44"/>
      <c r="I22" s="44"/>
      <c r="J22" s="44"/>
      <c r="K22" s="44"/>
      <c r="L22" s="44"/>
      <c r="M22" s="47" t="str">
        <f>IF(基本信息!$C$4="B","评估人员:"&amp;基本信息!C35,"")</f>
        <v>评估人员:</v>
      </c>
      <c r="N22" s="48"/>
    </row>
    <row r="23" spans="1:16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6"/>
      <c r="H23" s="44"/>
      <c r="I23" s="44"/>
      <c r="J23" s="44"/>
      <c r="K23" s="44"/>
      <c r="L23" s="44"/>
      <c r="M23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scale="97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6.4" customHeight="1">
      <c r="A1" s="2" t="str">
        <f>目录!C21</f>
        <v>存货——原材料评估明细表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目录!$E21&amp;目录!$F21</f>
        <v>表3-9-2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329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65"/>
      <c r="D18" s="22"/>
      <c r="E18" s="21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328</v>
      </c>
      <c r="C19" s="66"/>
      <c r="D19" s="30"/>
      <c r="E19" s="212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209"/>
      <c r="D20" s="35"/>
      <c r="E20" s="213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IF(基本信息!$C$4="B","评估人员:"&amp;基本信息!C36,"")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6.4" customHeight="1">
      <c r="A1" s="2" t="str">
        <f>目录!C22</f>
        <v>存货——在产品/半成品评估明细表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目录!$E22&amp;目录!$F22</f>
        <v>表3-9-3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330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65"/>
      <c r="D18" s="22"/>
      <c r="E18" s="21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328</v>
      </c>
      <c r="C19" s="66"/>
      <c r="D19" s="30"/>
      <c r="E19" s="212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209"/>
      <c r="D20" s="35"/>
      <c r="E20" s="213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IF(基本信息!$C$4="B","评估人员:"&amp;基本信息!C37,"")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6.4" customHeight="1">
      <c r="A1" s="2" t="str">
        <f>目录!C23</f>
        <v>存货——产成品/发出商品/库存商品评估明细表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目录!$E23&amp;目录!$F23</f>
        <v>表3-9-4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331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65"/>
      <c r="D18" s="22"/>
      <c r="E18" s="21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328</v>
      </c>
      <c r="C19" s="66"/>
      <c r="D19" s="30"/>
      <c r="E19" s="212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209"/>
      <c r="D20" s="35"/>
      <c r="E20" s="213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IF(基本信息!$C$4="B","评估人员:"&amp;基本信息!C38,"")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6.4" customHeight="1">
      <c r="A1" s="2" t="str">
        <f>目录!C24</f>
        <v>存货——委托加工物资评估明细表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目录!$E24&amp;目录!$F24</f>
        <v>表3-9-5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332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65"/>
      <c r="D18" s="22"/>
      <c r="E18" s="21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328</v>
      </c>
      <c r="C19" s="66"/>
      <c r="D19" s="30"/>
      <c r="E19" s="212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209"/>
      <c r="D20" s="35"/>
      <c r="E20" s="213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IF(基本信息!$C$4="B","评估人员:"&amp;基本信息!C39,"")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6.8554687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6.4" customHeight="1">
      <c r="A1" s="2" t="str">
        <f>目录!C25</f>
        <v>存货——包装物和低值易耗品/周转材料评估明细表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目录!$E25&amp;目录!$F25</f>
        <v>表3-9-6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333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65"/>
      <c r="D18" s="22"/>
      <c r="E18" s="21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328</v>
      </c>
      <c r="C19" s="66"/>
      <c r="D19" s="30"/>
      <c r="E19" s="212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209"/>
      <c r="D20" s="35"/>
      <c r="E20" s="213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IF(基本信息!$C$4="B","评估人员:"&amp;基本信息!C40,"")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4" width="9.5703125" customWidth="1"/>
    <col min="5" max="5" width="7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目录!C26</f>
        <v>合同资产评估明细表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目录!$E26&amp;目录!$F26</f>
        <v>表3-10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334</v>
      </c>
      <c r="C6" s="13" t="s">
        <v>335</v>
      </c>
      <c r="D6" s="13" t="s">
        <v>313</v>
      </c>
      <c r="E6" s="13" t="s">
        <v>0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2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2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2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2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2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2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2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2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2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2"/>
      <c r="F17" s="23"/>
      <c r="G17" s="24"/>
      <c r="H17" s="25"/>
      <c r="I17" s="25"/>
      <c r="J17" s="129"/>
      <c r="L17" s="28"/>
    </row>
    <row r="18" spans="1:13">
      <c r="A18" s="19"/>
      <c r="B18" s="203"/>
      <c r="C18" s="20"/>
      <c r="D18" s="65"/>
      <c r="E18" s="22"/>
      <c r="F18" s="210"/>
      <c r="G18" s="204"/>
      <c r="H18" s="205"/>
      <c r="I18" s="206"/>
      <c r="J18" s="129"/>
      <c r="L18" s="28"/>
    </row>
    <row r="19" spans="1:13">
      <c r="A19" s="33"/>
      <c r="B19" s="207"/>
      <c r="C19" s="31"/>
      <c r="D19" s="66"/>
      <c r="E19" s="30"/>
      <c r="F19" s="23"/>
      <c r="G19" s="24"/>
      <c r="H19" s="25"/>
      <c r="I19" s="26"/>
      <c r="J19" s="60"/>
      <c r="L19" s="28"/>
    </row>
    <row r="20" spans="1:13">
      <c r="A20" s="34"/>
      <c r="B20" s="35" t="s">
        <v>310</v>
      </c>
      <c r="C20" s="35"/>
      <c r="D20" s="209"/>
      <c r="E20" s="35"/>
      <c r="F20" s="37">
        <f>ROUND(SUM(F7:F19),2)</f>
        <v>0</v>
      </c>
      <c r="G20" s="38">
        <f>IF(基本信息!$C$4&lt;&gt;"B","",ROUND(SUM(G7:G19),2))</f>
        <v>0</v>
      </c>
      <c r="H20" s="39">
        <f>IF(基本信息!$C$4&lt;&gt;"B","",ROUND(SUM(H7:H19),2))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IF(基本信息!$C$4="B","评估人员:"&amp;基本信息!C41,"")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23"/>
  <sheetViews>
    <sheetView showGridLines="0" view="pageBreakPreview" zoomScaleNormal="100" workbookViewId="0">
      <pane xSplit="7" ySplit="6" topLeftCell="H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6.85546875" customWidth="1"/>
    <col min="3" max="4" width="15.640625" customWidth="1"/>
    <col min="5" max="5" width="12.42578125" customWidth="1"/>
    <col min="6" max="6" width="8.35546875" customWidth="1"/>
    <col min="9" max="9" width="12.5703125" customWidth="1"/>
  </cols>
  <sheetData>
    <row r="1" spans="1:10" ht="26.4" customHeight="1">
      <c r="A1" s="2" t="str">
        <f>目录!C27</f>
        <v>持有待售资产评估明细表</v>
      </c>
      <c r="B1" s="3"/>
      <c r="C1" s="3"/>
      <c r="D1" s="3"/>
      <c r="E1" s="3"/>
      <c r="F1" s="3"/>
      <c r="G1" s="3"/>
    </row>
    <row r="2" spans="1:10">
      <c r="A2" s="4" t="str">
        <f>封面!D13</f>
        <v>评估基准日:2026年07月24日</v>
      </c>
      <c r="B2" s="3"/>
      <c r="C2" s="3"/>
      <c r="D2" s="3"/>
      <c r="E2" s="3"/>
      <c r="F2" s="3"/>
      <c r="G2" s="3"/>
    </row>
    <row r="3" spans="1:10">
      <c r="A3" s="5"/>
      <c r="B3" s="5"/>
      <c r="C3" s="5"/>
      <c r="D3" s="5"/>
      <c r="E3" s="5"/>
      <c r="F3" s="6"/>
      <c r="G3" s="6" t="str">
        <f>目录!$E27&amp;目录!$F27</f>
        <v>表3-11</v>
      </c>
    </row>
    <row r="4" spans="1:10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6" t="s">
        <v>224</v>
      </c>
    </row>
    <row r="5" spans="1:10" ht="15">
      <c r="A5" s="7" t="s">
        <v>225</v>
      </c>
      <c r="B5" s="8"/>
      <c r="C5" s="8"/>
      <c r="D5" s="9" t="s">
        <v>226</v>
      </c>
      <c r="E5" s="10"/>
      <c r="F5" s="10"/>
      <c r="G5" s="11"/>
    </row>
    <row r="6" spans="1:10" s="1" customFormat="1" ht="12.45">
      <c r="A6" s="12" t="s">
        <v>291</v>
      </c>
      <c r="B6" s="13" t="s">
        <v>336</v>
      </c>
      <c r="C6" s="14" t="s">
        <v>207</v>
      </c>
      <c r="D6" s="15" t="s">
        <v>208</v>
      </c>
      <c r="E6" s="16" t="s">
        <v>209</v>
      </c>
      <c r="F6" s="16" t="s">
        <v>210</v>
      </c>
      <c r="G6" s="17" t="s">
        <v>221</v>
      </c>
      <c r="I6" s="18" t="s">
        <v>227</v>
      </c>
      <c r="J6" s="18" t="s">
        <v>228</v>
      </c>
    </row>
    <row r="7" spans="1:10">
      <c r="A7" s="19">
        <v>1</v>
      </c>
      <c r="B7" s="20"/>
      <c r="C7" s="23"/>
      <c r="D7" s="24"/>
      <c r="E7" s="25">
        <f>IF(基本信息!$C$4&lt;&gt;"B","",D7-C7)</f>
        <v>0</v>
      </c>
      <c r="F7" s="26">
        <f>IF(基本信息!$C$4&lt;&gt;"B","",IF(C7=0,0,ROUND(E7/ABS(C7),4)))</f>
        <v>0</v>
      </c>
      <c r="G7" s="129"/>
      <c r="I7" s="28"/>
    </row>
    <row r="8" spans="1:10">
      <c r="A8" s="19">
        <f>A7+1</f>
        <v>2</v>
      </c>
      <c r="B8" s="20"/>
      <c r="C8" s="23"/>
      <c r="D8" s="24"/>
      <c r="E8" s="25"/>
      <c r="F8" s="26"/>
      <c r="G8" s="129"/>
      <c r="I8" s="28"/>
    </row>
    <row r="9" spans="1:10">
      <c r="A9" s="19">
        <f t="shared" ref="A9:A16" si="0">A8+1</f>
        <v>3</v>
      </c>
      <c r="B9" s="20"/>
      <c r="C9" s="23"/>
      <c r="D9" s="24"/>
      <c r="E9" s="25"/>
      <c r="F9" s="25"/>
      <c r="G9" s="129"/>
      <c r="I9" s="28"/>
    </row>
    <row r="10" spans="1:10">
      <c r="A10" s="19">
        <f t="shared" si="0"/>
        <v>4</v>
      </c>
      <c r="B10" s="20"/>
      <c r="C10" s="23"/>
      <c r="D10" s="24"/>
      <c r="E10" s="25"/>
      <c r="F10" s="25"/>
      <c r="G10" s="129"/>
      <c r="I10" s="28"/>
    </row>
    <row r="11" spans="1:10">
      <c r="A11" s="19">
        <f t="shared" si="0"/>
        <v>5</v>
      </c>
      <c r="B11" s="20"/>
      <c r="C11" s="23"/>
      <c r="D11" s="24"/>
      <c r="E11" s="25"/>
      <c r="F11" s="25"/>
      <c r="G11" s="129"/>
      <c r="I11" s="28"/>
    </row>
    <row r="12" spans="1:10">
      <c r="A12" s="19">
        <f t="shared" si="0"/>
        <v>6</v>
      </c>
      <c r="B12" s="20"/>
      <c r="C12" s="23"/>
      <c r="D12" s="24"/>
      <c r="E12" s="25"/>
      <c r="F12" s="25"/>
      <c r="G12" s="129"/>
      <c r="I12" s="28"/>
    </row>
    <row r="13" spans="1:10">
      <c r="A13" s="19">
        <f t="shared" si="0"/>
        <v>7</v>
      </c>
      <c r="B13" s="20"/>
      <c r="C13" s="23"/>
      <c r="D13" s="24"/>
      <c r="E13" s="25"/>
      <c r="F13" s="25"/>
      <c r="G13" s="129"/>
      <c r="I13" s="28"/>
    </row>
    <row r="14" spans="1:10">
      <c r="A14" s="19">
        <f t="shared" si="0"/>
        <v>8</v>
      </c>
      <c r="B14" s="20"/>
      <c r="C14" s="23"/>
      <c r="D14" s="24"/>
      <c r="E14" s="25"/>
      <c r="F14" s="25"/>
      <c r="G14" s="129"/>
      <c r="I14" s="28"/>
    </row>
    <row r="15" spans="1:10">
      <c r="A15" s="19">
        <f t="shared" si="0"/>
        <v>9</v>
      </c>
      <c r="B15" s="20"/>
      <c r="C15" s="23"/>
      <c r="D15" s="24"/>
      <c r="E15" s="25"/>
      <c r="F15" s="25"/>
      <c r="G15" s="129"/>
      <c r="I15" s="28"/>
    </row>
    <row r="16" spans="1:10">
      <c r="A16" s="19">
        <f t="shared" si="0"/>
        <v>10</v>
      </c>
      <c r="B16" s="20"/>
      <c r="C16" s="23"/>
      <c r="D16" s="24"/>
      <c r="E16" s="25"/>
      <c r="F16" s="25"/>
      <c r="G16" s="129"/>
      <c r="I16" s="28"/>
    </row>
    <row r="17" spans="1:10">
      <c r="A17" s="19"/>
      <c r="B17" s="20"/>
      <c r="C17" s="23"/>
      <c r="D17" s="24"/>
      <c r="E17" s="25"/>
      <c r="F17" s="25"/>
      <c r="G17" s="129"/>
      <c r="I17" s="28"/>
    </row>
    <row r="18" spans="1:10">
      <c r="A18" s="19"/>
      <c r="B18" s="22" t="s">
        <v>308</v>
      </c>
      <c r="C18" s="23">
        <f>ROUND(SUM(C7:C17),2)</f>
        <v>0</v>
      </c>
      <c r="D18" s="24">
        <f>IF(基本信息!$C$4&lt;&gt;"B","",ROUND(SUM(D7:D17),2))</f>
        <v>0</v>
      </c>
      <c r="E18" s="25">
        <f>IF(基本信息!$C$4&lt;&gt;"B","",ROUND(SUM(E7:E17),2))</f>
        <v>0</v>
      </c>
      <c r="F18" s="26">
        <f>IF(基本信息!$C$4&lt;&gt;"B","",IF(C18=0,0,ROUND(E18/ABS(C18),4)))</f>
        <v>0</v>
      </c>
      <c r="G18" s="129"/>
      <c r="I18" s="28"/>
    </row>
    <row r="19" spans="1:10">
      <c r="A19" s="33"/>
      <c r="B19" s="132" t="s">
        <v>337</v>
      </c>
      <c r="C19" s="23"/>
      <c r="D19" s="24"/>
      <c r="E19" s="25">
        <f>IF(基本信息!$C$4&lt;&gt;"B","",D19-C19)</f>
        <v>0</v>
      </c>
      <c r="F19" s="26">
        <f>IF(基本信息!$C$4&lt;&gt;"B","",IF(C19=0,0,ROUND(E19/ABS(C19),4)))</f>
        <v>0</v>
      </c>
      <c r="G19" s="60"/>
      <c r="I19" s="28"/>
    </row>
    <row r="20" spans="1:10">
      <c r="A20" s="34"/>
      <c r="B20" s="35" t="s">
        <v>310</v>
      </c>
      <c r="C20" s="37">
        <f>ROUND(SUM(C18,-C19),2)</f>
        <v>0</v>
      </c>
      <c r="D20" s="38">
        <f>IF(基本信息!$C$4&lt;&gt;"B","",ROUND(SUM(D18,-D19),2))</f>
        <v>0</v>
      </c>
      <c r="E20" s="39">
        <f>IF(基本信息!$C$4&lt;&gt;"B","",ROUND(SUM(E18,-E19),2))</f>
        <v>0</v>
      </c>
      <c r="F20" s="40">
        <f>IF(基本信息!$C$4&lt;&gt;"B","",IF(C20=0,0,ROUND(E20/ABS(C20),4)))</f>
        <v>0</v>
      </c>
      <c r="G20" s="100"/>
      <c r="I20" s="42"/>
      <c r="J20" s="43" t="str">
        <f>IF(C20-I20=0,"OK","F")</f>
        <v>OK</v>
      </c>
    </row>
    <row r="21" spans="1:10">
      <c r="A21" s="44"/>
      <c r="B21" s="44"/>
      <c r="C21" s="44"/>
      <c r="D21" s="44"/>
      <c r="E21" s="44"/>
      <c r="F21" s="44"/>
      <c r="G21" s="44"/>
    </row>
    <row r="22" spans="1:10">
      <c r="A22" s="45" t="str">
        <f>"被评估企业填表人："&amp;基本信息!$C$13</f>
        <v>被评估企业填表人：陈冲</v>
      </c>
      <c r="B22" s="46"/>
      <c r="C22" s="46"/>
      <c r="D22" s="44"/>
      <c r="E22" s="44"/>
      <c r="F22" s="44"/>
      <c r="G22" s="47" t="str">
        <f>IF(基本信息!$C$4="B","评估人员:"&amp;基本信息!C42,"")</f>
        <v>评估人员:</v>
      </c>
      <c r="H22" s="48"/>
    </row>
    <row r="23" spans="1:10">
      <c r="A23" s="45" t="str">
        <f>"填表日期："&amp;基本信息!$C$14</f>
        <v>填表日期：2026年07月24日</v>
      </c>
      <c r="B23" s="46"/>
      <c r="C23" s="46"/>
      <c r="D23" s="44"/>
      <c r="E23" s="44"/>
      <c r="F23" s="44"/>
      <c r="G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5" width="9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目录!C28</f>
        <v>一年内到期非流动资产评估明细表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目录!$E28&amp;目录!$F28</f>
        <v>表3-12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338</v>
      </c>
      <c r="C6" s="13" t="s">
        <v>312</v>
      </c>
      <c r="D6" s="13" t="s">
        <v>313</v>
      </c>
      <c r="E6" s="13" t="s">
        <v>339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66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66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66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66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66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66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66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66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66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66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66"/>
      <c r="F17" s="23"/>
      <c r="G17" s="24"/>
      <c r="H17" s="25"/>
      <c r="I17" s="25"/>
      <c r="J17" s="129"/>
      <c r="L17" s="28"/>
    </row>
    <row r="18" spans="1:13">
      <c r="A18" s="19"/>
      <c r="B18" s="22" t="s">
        <v>308</v>
      </c>
      <c r="C18" s="20"/>
      <c r="D18" s="65"/>
      <c r="E18" s="22"/>
      <c r="F18" s="23">
        <f>ROUND(SUM(F7:F17),2)</f>
        <v>0</v>
      </c>
      <c r="G18" s="24">
        <f>IF(基本信息!$C$4&lt;&gt;"B","",ROUND(SUM(G7:G17),2))</f>
        <v>0</v>
      </c>
      <c r="H18" s="25">
        <f>IF(基本信息!$C$4&lt;&gt;"B","",ROUND(SUM(H7:H17),2))</f>
        <v>0</v>
      </c>
      <c r="I18" s="26">
        <f>IF(基本信息!$C$4&lt;&gt;"B","",IF(F18=0,0,ROUND(H18/ABS(F18),4)))</f>
        <v>0</v>
      </c>
      <c r="J18" s="129"/>
      <c r="L18" s="28"/>
    </row>
    <row r="19" spans="1:13">
      <c r="A19" s="33"/>
      <c r="B19" s="132" t="s">
        <v>337</v>
      </c>
      <c r="C19" s="31"/>
      <c r="D19" s="66"/>
      <c r="E19" s="30"/>
      <c r="F19" s="23"/>
      <c r="G19" s="24"/>
      <c r="H19" s="25">
        <f>IF(基本信息!$C$4&lt;&gt;"B","",G19-F19)</f>
        <v>0</v>
      </c>
      <c r="I19" s="26">
        <f>IF(基本信息!$C$4&lt;&gt;"B","",IF(F19=0,0,ROUND(H19/ABS(F19),4)))</f>
        <v>0</v>
      </c>
      <c r="J19" s="60"/>
      <c r="L19" s="28"/>
    </row>
    <row r="20" spans="1:13">
      <c r="A20" s="34"/>
      <c r="B20" s="35" t="s">
        <v>310</v>
      </c>
      <c r="C20" s="35"/>
      <c r="D20" s="209"/>
      <c r="E20" s="35"/>
      <c r="F20" s="37">
        <f>ROUND(SUM(F18,-F19),2)</f>
        <v>0</v>
      </c>
      <c r="G20" s="38">
        <f>IF(基本信息!$C$4&lt;&gt;"B","",ROUND(SUM(G18,-G19),2))</f>
        <v>0</v>
      </c>
      <c r="H20" s="39">
        <f>IF(基本信息!$C$4&lt;&gt;"B","",ROUND(SUM(H18,-H19),2))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IF(基本信息!$C$4="B","评估人员:"&amp;基本信息!C43,"")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24"/>
  <sheetViews>
    <sheetView showGridLines="0" view="pageBreakPreview" zoomScaleNormal="100" workbookViewId="0">
      <selection activeCell="C60" sqref="C60:F60"/>
    </sheetView>
  </sheetViews>
  <sheetFormatPr defaultColWidth="9" defaultRowHeight="14.15"/>
  <cols>
    <col min="1" max="1" width="2.640625" customWidth="1"/>
    <col min="2" max="2" width="3.35546875" customWidth="1"/>
    <col min="4" max="4" width="24.0703125" customWidth="1"/>
    <col min="5" max="5" width="16.35546875" customWidth="1"/>
    <col min="6" max="6" width="13.42578125" customWidth="1"/>
    <col min="7" max="7" width="17" customWidth="1"/>
    <col min="8" max="8" width="15.0703125" customWidth="1"/>
    <col min="9" max="9" width="3.78515625" customWidth="1"/>
    <col min="10" max="10" width="17.78515625" customWidth="1"/>
    <col min="11" max="11" width="8.42578125" customWidth="1"/>
    <col min="12" max="12" width="3.78515625" customWidth="1"/>
  </cols>
  <sheetData>
    <row r="2" spans="2:12" ht="8.25" customHeight="1">
      <c r="B2" s="280"/>
      <c r="C2" s="281"/>
      <c r="D2" s="281"/>
      <c r="E2" s="281"/>
      <c r="F2" s="281"/>
      <c r="G2" s="281"/>
      <c r="H2" s="281"/>
      <c r="I2" s="281"/>
      <c r="J2" s="281"/>
      <c r="K2" s="281"/>
      <c r="L2" s="282"/>
    </row>
    <row r="3" spans="2:12" ht="16.75">
      <c r="B3" s="283"/>
      <c r="C3" s="284"/>
      <c r="L3" s="285"/>
    </row>
    <row r="4" spans="2:12">
      <c r="B4" s="283"/>
      <c r="C4" s="286"/>
      <c r="D4" s="287"/>
      <c r="E4" s="287"/>
      <c r="F4" s="287"/>
      <c r="G4" s="287"/>
      <c r="H4" s="287"/>
      <c r="I4" s="287"/>
      <c r="J4" s="287"/>
      <c r="K4" s="288"/>
      <c r="L4" s="285"/>
    </row>
    <row r="5" spans="2:12" ht="29.15">
      <c r="B5" s="283"/>
      <c r="C5" s="289"/>
      <c r="D5" s="290" t="str">
        <f>IF(基本信息!C5="","(WTF)有限公司",基本信息!C5)</f>
        <v>中国电信股份有限公司青海分公司</v>
      </c>
      <c r="E5" s="3"/>
      <c r="F5" s="3"/>
      <c r="G5" s="3"/>
      <c r="H5" s="3"/>
      <c r="I5" s="3"/>
      <c r="J5" s="3"/>
      <c r="K5" s="291"/>
      <c r="L5" s="285"/>
    </row>
    <row r="6" spans="2:12" ht="7.5" customHeight="1">
      <c r="B6" s="283"/>
      <c r="C6" s="289"/>
      <c r="D6" s="3"/>
      <c r="E6" s="3"/>
      <c r="F6" s="3"/>
      <c r="G6" s="3"/>
      <c r="H6" s="3"/>
      <c r="I6" s="3"/>
      <c r="J6" s="3"/>
      <c r="K6" s="291"/>
      <c r="L6" s="285"/>
    </row>
    <row r="7" spans="2:12" ht="29.15">
      <c r="B7" s="283"/>
      <c r="C7" s="289"/>
      <c r="D7" s="290" t="str">
        <f>"拟"&amp;基本信息!C8&amp;"所涉及的"</f>
        <v>拟资产处置所涉及的</v>
      </c>
      <c r="E7" s="3"/>
      <c r="F7" s="3"/>
      <c r="G7" s="3"/>
      <c r="H7" s="3"/>
      <c r="I7" s="3"/>
      <c r="J7" s="3"/>
      <c r="K7" s="291"/>
      <c r="L7" s="285"/>
    </row>
    <row r="8" spans="2:12" ht="7.5" customHeight="1">
      <c r="B8" s="283"/>
      <c r="C8" s="289"/>
      <c r="D8" s="3"/>
      <c r="E8" s="3"/>
      <c r="F8" s="3"/>
      <c r="G8" s="3"/>
      <c r="H8" s="3"/>
      <c r="I8" s="3"/>
      <c r="J8" s="3"/>
      <c r="K8" s="291"/>
      <c r="L8" s="285"/>
    </row>
    <row r="9" spans="2:12" ht="29.15">
      <c r="B9" s="283"/>
      <c r="C9" s="289"/>
      <c r="D9" s="290" t="str">
        <f>IF(基本信息!C10="","(BPG)有限公司",基本信息!C10)</f>
        <v>中国电信股份有限公司青海分公司</v>
      </c>
      <c r="E9" s="3"/>
      <c r="F9" s="3"/>
      <c r="G9" s="3"/>
      <c r="H9" s="3"/>
      <c r="I9" s="3"/>
      <c r="J9" s="3"/>
      <c r="K9" s="291"/>
      <c r="L9" s="285"/>
    </row>
    <row r="10" spans="2:12" ht="7.5" customHeight="1">
      <c r="B10" s="283"/>
      <c r="C10" s="289"/>
      <c r="D10" s="3"/>
      <c r="E10" s="3"/>
      <c r="F10" s="3"/>
      <c r="G10" s="3"/>
      <c r="H10" s="3"/>
      <c r="I10" s="3"/>
      <c r="J10" s="3"/>
      <c r="K10" s="291"/>
      <c r="L10" s="285"/>
    </row>
    <row r="11" spans="2:12" ht="51.9">
      <c r="B11" s="283"/>
      <c r="C11" s="289"/>
      <c r="D11" s="292" t="str">
        <f>IF(基本信息!C4="B","资产评估明细表","资产评估申报明细表")</f>
        <v>资产评估明细表</v>
      </c>
      <c r="E11" s="3"/>
      <c r="F11" s="3"/>
      <c r="G11" s="3"/>
      <c r="H11" s="3"/>
      <c r="I11" s="3"/>
      <c r="J11" s="3"/>
      <c r="K11" s="291"/>
      <c r="L11" s="285"/>
    </row>
    <row r="12" spans="2:12" ht="7.5" customHeight="1">
      <c r="B12" s="283"/>
      <c r="C12" s="289"/>
      <c r="D12" s="3"/>
      <c r="E12" s="3"/>
      <c r="F12" s="3"/>
      <c r="G12" s="3"/>
      <c r="H12" s="3"/>
      <c r="I12" s="3"/>
      <c r="J12" s="3"/>
      <c r="K12" s="291"/>
      <c r="L12" s="285"/>
    </row>
    <row r="13" spans="2:12" ht="18.45">
      <c r="B13" s="283"/>
      <c r="C13" s="289"/>
      <c r="D13" s="293" t="str">
        <f>基本信息!B7&amp;":"&amp;基本信息!C7</f>
        <v>评估基准日:2026年07月24日</v>
      </c>
      <c r="E13" s="294"/>
      <c r="F13" s="3"/>
      <c r="G13" s="3"/>
      <c r="H13" s="3"/>
      <c r="I13" s="3"/>
      <c r="J13" s="3"/>
      <c r="K13" s="291"/>
      <c r="L13" s="285"/>
    </row>
    <row r="14" spans="2:12" ht="16.75">
      <c r="B14" s="283"/>
      <c r="C14" s="289"/>
      <c r="D14" s="284"/>
      <c r="K14" s="291"/>
      <c r="L14" s="285"/>
    </row>
    <row r="15" spans="2:12" ht="16.75">
      <c r="B15" s="283"/>
      <c r="C15" s="289"/>
      <c r="D15" s="295" t="s">
        <v>197</v>
      </c>
      <c r="E15" s="284" t="str">
        <f>IF(基本信息!C10="","勿填，自动链接",基本信息!C10)</f>
        <v>中国电信股份有限公司青海分公司</v>
      </c>
      <c r="H15" s="413" t="s">
        <v>198</v>
      </c>
      <c r="I15" s="413"/>
      <c r="J15" s="284" t="str">
        <f>IF(基本信息!C11="","勿填，自动链接",基本信息!C11)</f>
        <v>孙晓东</v>
      </c>
      <c r="K15" s="297"/>
      <c r="L15" s="285"/>
    </row>
    <row r="16" spans="2:12" ht="16.75">
      <c r="B16" s="283"/>
      <c r="C16" s="289"/>
      <c r="D16" s="284"/>
      <c r="K16" s="291"/>
      <c r="L16" s="285"/>
    </row>
    <row r="17" spans="2:12" ht="16.75">
      <c r="B17" s="283"/>
      <c r="C17" s="289"/>
      <c r="D17" s="295" t="s">
        <v>199</v>
      </c>
      <c r="E17" s="284" t="str">
        <f>IF(基本信息!C13="","勿填，自动链接",基本信息!C13)</f>
        <v>陈冲</v>
      </c>
      <c r="F17" s="296" t="s">
        <v>200</v>
      </c>
      <c r="G17" s="298" t="str">
        <f>IF(基本信息!C14="","勿填，自动链接",基本信息!C14)</f>
        <v>2026年07月24日</v>
      </c>
      <c r="H17" s="413" t="s">
        <v>201</v>
      </c>
      <c r="I17" s="413"/>
      <c r="J17" s="284" t="str">
        <f>IF(基本信息!C12="","勿填，自动链接",基本信息!C12)</f>
        <v>石桦</v>
      </c>
      <c r="K17" s="297"/>
      <c r="L17" s="285"/>
    </row>
    <row r="18" spans="2:12">
      <c r="B18" s="283"/>
      <c r="C18" s="299"/>
      <c r="D18" s="300"/>
      <c r="E18" s="300"/>
      <c r="F18" s="300"/>
      <c r="G18" s="300"/>
      <c r="H18" s="300"/>
      <c r="I18" s="300"/>
      <c r="J18" s="300"/>
      <c r="K18" s="301"/>
      <c r="L18" s="285"/>
    </row>
    <row r="19" spans="2:12" ht="16.75">
      <c r="B19" s="283"/>
      <c r="C19" s="284"/>
      <c r="L19" s="285"/>
    </row>
    <row r="20" spans="2:12" ht="25.75">
      <c r="B20" s="283"/>
      <c r="C20" s="286"/>
      <c r="D20" s="302" t="str">
        <f>IF(基本信息!C4="B","深圳市鹏信资产评估土地房地产估价有限公司",D9)</f>
        <v>深圳市鹏信资产评估土地房地产估价有限公司</v>
      </c>
      <c r="E20" s="303"/>
      <c r="F20" s="303"/>
      <c r="G20" s="303"/>
      <c r="H20" s="303"/>
      <c r="I20" s="303"/>
      <c r="J20" s="303"/>
      <c r="K20" s="288"/>
      <c r="L20" s="285"/>
    </row>
    <row r="21" spans="2:12" ht="6" customHeight="1">
      <c r="B21" s="283"/>
      <c r="C21" s="289"/>
      <c r="K21" s="291"/>
      <c r="L21" s="285"/>
    </row>
    <row r="22" spans="2:12" ht="16.75">
      <c r="B22" s="283"/>
      <c r="C22" s="289"/>
      <c r="D22" s="295" t="str">
        <f>IF(基本信息!C4="B","签字资产评估师：","")</f>
        <v>签字资产评估师：</v>
      </c>
      <c r="E22" s="304">
        <f>IF(基本信息!C4="B",基本信息!C18,"")</f>
        <v>0</v>
      </c>
      <c r="F22" s="284">
        <f>IF(基本信息!C4="B",基本信息!F18,"")</f>
        <v>0</v>
      </c>
      <c r="G22" s="296" t="str">
        <f>IF(基本信息!C4="B","评估时间：","")</f>
        <v>评估时间：</v>
      </c>
      <c r="H22" s="305" t="str">
        <f>IF(基本信息!C4="B",基本信息!C16&amp;"-"&amp;基本信息!C17,"")</f>
        <v>-</v>
      </c>
      <c r="I22" s="304"/>
      <c r="J22" s="306"/>
      <c r="K22" s="291"/>
      <c r="L22" s="285"/>
    </row>
    <row r="23" spans="2:12" ht="10.5" customHeight="1">
      <c r="B23" s="283"/>
      <c r="C23" s="299"/>
      <c r="D23" s="300"/>
      <c r="E23" s="300"/>
      <c r="F23" s="300"/>
      <c r="G23" s="300"/>
      <c r="H23" s="300"/>
      <c r="I23" s="300"/>
      <c r="J23" s="300"/>
      <c r="K23" s="301"/>
      <c r="L23" s="285"/>
    </row>
    <row r="24" spans="2:12">
      <c r="B24" s="307"/>
      <c r="C24" s="308"/>
      <c r="D24" s="308"/>
      <c r="E24" s="308"/>
      <c r="F24" s="308"/>
      <c r="G24" s="308"/>
      <c r="H24" s="308"/>
      <c r="I24" s="308"/>
      <c r="J24" s="308"/>
      <c r="K24" s="308"/>
      <c r="L24" s="309"/>
    </row>
  </sheetData>
  <mergeCells count="2">
    <mergeCell ref="H15:I15"/>
    <mergeCell ref="H17:I17"/>
  </mergeCells>
  <phoneticPr fontId="74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scale="9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23"/>
  <sheetViews>
    <sheetView showGridLines="0" view="pageBreakPreview" zoomScaleNormal="100" workbookViewId="0">
      <pane xSplit="8" ySplit="6" topLeftCell="I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28.5703125" customWidth="1"/>
    <col min="3" max="3" width="9.5703125" customWidth="1"/>
    <col min="4" max="5" width="15.640625" customWidth="1"/>
    <col min="6" max="6" width="12.42578125" customWidth="1"/>
    <col min="7" max="7" width="8.35546875" customWidth="1"/>
    <col min="10" max="10" width="12.5703125" customWidth="1"/>
  </cols>
  <sheetData>
    <row r="1" spans="1:11" ht="26.4" customHeight="1">
      <c r="A1" s="2" t="str">
        <f>目录!C29</f>
        <v>其他流动资产评估明细表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5"/>
      <c r="G3" s="6"/>
      <c r="H3" s="6" t="str">
        <f>目录!$E29&amp;目录!$F29</f>
        <v>表3-13</v>
      </c>
    </row>
    <row r="4" spans="1:11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5">
      <c r="A5" s="7" t="s">
        <v>225</v>
      </c>
      <c r="B5" s="8"/>
      <c r="C5" s="8"/>
      <c r="D5" s="8"/>
      <c r="E5" s="9" t="s">
        <v>226</v>
      </c>
      <c r="F5" s="10"/>
      <c r="G5" s="10"/>
      <c r="H5" s="11"/>
    </row>
    <row r="6" spans="1:11" s="1" customFormat="1" ht="12.45">
      <c r="A6" s="12" t="s">
        <v>291</v>
      </c>
      <c r="B6" s="13" t="s">
        <v>338</v>
      </c>
      <c r="C6" s="13" t="s">
        <v>312</v>
      </c>
      <c r="D6" s="14" t="s">
        <v>207</v>
      </c>
      <c r="E6" s="15" t="s">
        <v>208</v>
      </c>
      <c r="F6" s="16" t="s">
        <v>209</v>
      </c>
      <c r="G6" s="16" t="s">
        <v>210</v>
      </c>
      <c r="H6" s="17" t="s">
        <v>221</v>
      </c>
      <c r="J6" s="18" t="s">
        <v>227</v>
      </c>
      <c r="K6" s="18" t="s">
        <v>228</v>
      </c>
    </row>
    <row r="7" spans="1:11">
      <c r="A7" s="19">
        <v>1</v>
      </c>
      <c r="B7" s="20"/>
      <c r="C7" s="20"/>
      <c r="D7" s="23"/>
      <c r="E7" s="24"/>
      <c r="F7" s="25">
        <f>IF(基本信息!$C$4&lt;&gt;"B","",E7-D7)</f>
        <v>0</v>
      </c>
      <c r="G7" s="26">
        <f>IF(基本信息!$C$4&lt;&gt;"B","",IF(D7=0,0,ROUND(F7/ABS(D7),4)))</f>
        <v>0</v>
      </c>
      <c r="H7" s="129"/>
      <c r="J7" s="28"/>
    </row>
    <row r="8" spans="1:11">
      <c r="A8" s="19">
        <f>A7+1</f>
        <v>2</v>
      </c>
      <c r="B8" s="20"/>
      <c r="C8" s="20"/>
      <c r="D8" s="23"/>
      <c r="E8" s="24"/>
      <c r="F8" s="25"/>
      <c r="G8" s="26"/>
      <c r="H8" s="129"/>
      <c r="J8" s="28"/>
    </row>
    <row r="9" spans="1:11">
      <c r="A9" s="19">
        <f t="shared" ref="A9:A16" si="0">A8+1</f>
        <v>3</v>
      </c>
      <c r="B9" s="20"/>
      <c r="C9" s="20"/>
      <c r="D9" s="23"/>
      <c r="E9" s="24"/>
      <c r="F9" s="25"/>
      <c r="G9" s="25"/>
      <c r="H9" s="129"/>
      <c r="J9" s="28"/>
    </row>
    <row r="10" spans="1:11">
      <c r="A10" s="19">
        <f t="shared" si="0"/>
        <v>4</v>
      </c>
      <c r="B10" s="20"/>
      <c r="C10" s="20"/>
      <c r="D10" s="23"/>
      <c r="E10" s="24"/>
      <c r="F10" s="25"/>
      <c r="G10" s="25"/>
      <c r="H10" s="129"/>
      <c r="J10" s="28"/>
    </row>
    <row r="11" spans="1:11">
      <c r="A11" s="19">
        <f t="shared" si="0"/>
        <v>5</v>
      </c>
      <c r="B11" s="20"/>
      <c r="C11" s="20"/>
      <c r="D11" s="23"/>
      <c r="E11" s="24"/>
      <c r="F11" s="25"/>
      <c r="G11" s="25"/>
      <c r="H11" s="129"/>
      <c r="J11" s="28"/>
    </row>
    <row r="12" spans="1:11">
      <c r="A12" s="19">
        <f t="shared" si="0"/>
        <v>6</v>
      </c>
      <c r="B12" s="20"/>
      <c r="C12" s="20"/>
      <c r="D12" s="23"/>
      <c r="E12" s="24"/>
      <c r="F12" s="25"/>
      <c r="G12" s="25"/>
      <c r="H12" s="129"/>
      <c r="J12" s="28"/>
    </row>
    <row r="13" spans="1:11">
      <c r="A13" s="19">
        <f t="shared" si="0"/>
        <v>7</v>
      </c>
      <c r="B13" s="20"/>
      <c r="C13" s="20"/>
      <c r="D13" s="23"/>
      <c r="E13" s="24"/>
      <c r="F13" s="25"/>
      <c r="G13" s="25"/>
      <c r="H13" s="129"/>
      <c r="J13" s="28"/>
    </row>
    <row r="14" spans="1:11">
      <c r="A14" s="19">
        <f t="shared" si="0"/>
        <v>8</v>
      </c>
      <c r="B14" s="20"/>
      <c r="C14" s="20"/>
      <c r="D14" s="23"/>
      <c r="E14" s="24"/>
      <c r="F14" s="25"/>
      <c r="G14" s="25"/>
      <c r="H14" s="129"/>
      <c r="J14" s="28"/>
    </row>
    <row r="15" spans="1:11">
      <c r="A15" s="19">
        <f t="shared" si="0"/>
        <v>9</v>
      </c>
      <c r="B15" s="20"/>
      <c r="C15" s="20"/>
      <c r="D15" s="23"/>
      <c r="E15" s="24"/>
      <c r="F15" s="25"/>
      <c r="G15" s="25"/>
      <c r="H15" s="129"/>
      <c r="J15" s="28"/>
    </row>
    <row r="16" spans="1:11">
      <c r="A16" s="19">
        <f t="shared" si="0"/>
        <v>10</v>
      </c>
      <c r="B16" s="20"/>
      <c r="C16" s="20"/>
      <c r="D16" s="23"/>
      <c r="E16" s="24"/>
      <c r="F16" s="25"/>
      <c r="G16" s="25"/>
      <c r="H16" s="129"/>
      <c r="J16" s="28"/>
    </row>
    <row r="17" spans="1:11">
      <c r="A17" s="19"/>
      <c r="B17" s="20"/>
      <c r="C17" s="20"/>
      <c r="D17" s="23"/>
      <c r="E17" s="24"/>
      <c r="F17" s="25"/>
      <c r="G17" s="25"/>
      <c r="H17" s="129"/>
      <c r="J17" s="28"/>
    </row>
    <row r="18" spans="1:11">
      <c r="A18" s="19"/>
      <c r="B18" s="203"/>
      <c r="C18" s="20"/>
      <c r="D18" s="210"/>
      <c r="E18" s="204"/>
      <c r="F18" s="205"/>
      <c r="G18" s="206"/>
      <c r="H18" s="129"/>
      <c r="J18" s="28"/>
    </row>
    <row r="19" spans="1:11">
      <c r="A19" s="33"/>
      <c r="B19" s="207"/>
      <c r="C19" s="31"/>
      <c r="D19" s="23"/>
      <c r="E19" s="24"/>
      <c r="F19" s="25"/>
      <c r="G19" s="26"/>
      <c r="H19" s="60"/>
      <c r="J19" s="28"/>
    </row>
    <row r="20" spans="1:11">
      <c r="A20" s="34"/>
      <c r="B20" s="35" t="s">
        <v>310</v>
      </c>
      <c r="C20" s="35"/>
      <c r="D20" s="37">
        <f>ROUND(SUM(D7:D19),2)</f>
        <v>0</v>
      </c>
      <c r="E20" s="38">
        <f>IF(基本信息!$C$4&lt;&gt;"B","",ROUND(SUM(E7:E19),2))</f>
        <v>0</v>
      </c>
      <c r="F20" s="39">
        <f>IF(基本信息!$C$4&lt;&gt;"B","",ROUND(SUM(F7:F19),2))</f>
        <v>0</v>
      </c>
      <c r="G20" s="40">
        <f>IF(基本信息!$C$4&lt;&gt;"B","",IF(D20=0,0,ROUND(F20/ABS(D20),4)))</f>
        <v>0</v>
      </c>
      <c r="H20" s="100"/>
      <c r="J20" s="42"/>
      <c r="K20" s="43" t="str">
        <f>IF(D20-J20=0,"OK","F")</f>
        <v>OK</v>
      </c>
    </row>
    <row r="21" spans="1:11">
      <c r="A21" s="44"/>
      <c r="B21" s="44"/>
      <c r="C21" s="44"/>
      <c r="D21" s="44"/>
      <c r="E21" s="44"/>
      <c r="F21" s="44"/>
      <c r="G21" s="44"/>
      <c r="H21" s="44"/>
    </row>
    <row r="22" spans="1:11">
      <c r="A22" s="45" t="str">
        <f>"被评估企业填表人："&amp;基本信息!$C$13</f>
        <v>被评估企业填表人：陈冲</v>
      </c>
      <c r="B22" s="46"/>
      <c r="C22" s="46"/>
      <c r="D22" s="46"/>
      <c r="E22" s="44"/>
      <c r="F22" s="44"/>
      <c r="G22" s="44"/>
      <c r="H22" s="47" t="str">
        <f>IF(基本信息!$C$4="B","评估人员:"&amp;基本信息!C44,"")</f>
        <v>评估人员:</v>
      </c>
      <c r="I22" s="48"/>
    </row>
    <row r="23" spans="1:11">
      <c r="A23" s="45" t="str">
        <f>"填表日期："&amp;基本信息!$C$14</f>
        <v>填表日期：2026年07月24日</v>
      </c>
      <c r="B23" s="46"/>
      <c r="C23" s="46"/>
      <c r="D23" s="46"/>
      <c r="E23" s="44"/>
      <c r="F23" s="44"/>
      <c r="G23" s="44"/>
      <c r="H23" s="44"/>
    </row>
  </sheetData>
  <phoneticPr fontId="74" type="noConversion"/>
  <printOptions horizontalCentered="1"/>
  <pageMargins left="0.23622047244094499" right="0.23622047244094499" top="0.74803149606299202" bottom="0.55118110236220497" header="0.31496062992126" footer="0.31496062992126"/>
  <pageSetup paperSize="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29"/>
  <sheetViews>
    <sheetView showGridLines="0" view="pageBreakPreview" zoomScale="94" zoomScaleNormal="100" workbookViewId="0">
      <pane xSplit="6" ySplit="7" topLeftCell="G8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46.8554687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8.2" customHeight="1">
      <c r="A1" s="2" t="str">
        <f>目录!C30</f>
        <v>非流动资产评估汇总表</v>
      </c>
      <c r="B1" s="3"/>
      <c r="C1" s="3"/>
      <c r="D1" s="3"/>
      <c r="E1" s="3"/>
      <c r="F1" s="3"/>
    </row>
    <row r="2" spans="1:9">
      <c r="A2" s="4" t="str">
        <f>封面!D13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目录!E30&amp;目录!F30</f>
        <v>表4</v>
      </c>
    </row>
    <row r="4" spans="1:9">
      <c r="A4" s="5" t="str">
        <f>'1汇总'!A4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 s="1" customFormat="1" ht="12.45">
      <c r="A6" s="417" t="s">
        <v>205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 s="1" customFormat="1" ht="12.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18"/>
    </row>
    <row r="8" spans="1:9">
      <c r="A8" s="33" t="str">
        <f>基本信息!B46</f>
        <v>债权投资</v>
      </c>
      <c r="B8" s="59" t="str">
        <f>目录!F31</f>
        <v>4-1</v>
      </c>
      <c r="C8" s="23">
        <f>'4.1债权投资'!H20</f>
        <v>0</v>
      </c>
      <c r="D8" s="24">
        <f>IF(基本信息!$C$4&lt;&gt;"B","",'4.1债权投资'!I20)</f>
        <v>0</v>
      </c>
      <c r="E8" s="25">
        <f>IF(基本信息!$C$4&lt;&gt;"B","",D8-C8)</f>
        <v>0</v>
      </c>
      <c r="F8" s="60">
        <f>IF(基本信息!$C$4&lt;&gt;"B","",IF(C8=0,0,ROUND(E8/ABS(C8),4)))</f>
        <v>0</v>
      </c>
      <c r="H8" s="28"/>
      <c r="I8" s="43" t="str">
        <f t="shared" ref="I8:I20" si="0">IF(ABS(C8-H8)&lt;0.00001,"OK","F")</f>
        <v>OK</v>
      </c>
    </row>
    <row r="9" spans="1:9">
      <c r="A9" s="29" t="str">
        <f>基本信息!B47</f>
        <v>其他债权投资</v>
      </c>
      <c r="B9" s="59" t="str">
        <f>目录!F32</f>
        <v>4-2</v>
      </c>
      <c r="C9" s="23">
        <f>'4.2其他债权'!H20</f>
        <v>0</v>
      </c>
      <c r="D9" s="24">
        <f>IF(基本信息!$C$4&lt;&gt;"B","",'4.2其他债权'!I20)</f>
        <v>0</v>
      </c>
      <c r="E9" s="25">
        <f>IF(基本信息!$C$4&lt;&gt;"B","",D9-C9)</f>
        <v>0</v>
      </c>
      <c r="F9" s="60">
        <f>IF(基本信息!$C$4&lt;&gt;"B","",IF(C9=0,0,ROUND(E9/ABS(C9),4)))</f>
        <v>0</v>
      </c>
      <c r="H9" s="28"/>
      <c r="I9" s="43" t="str">
        <f t="shared" si="0"/>
        <v>OK</v>
      </c>
    </row>
    <row r="10" spans="1:9">
      <c r="A10" s="29" t="str">
        <f>基本信息!B48</f>
        <v>长期应收款</v>
      </c>
      <c r="B10" s="59" t="str">
        <f>目录!F33</f>
        <v>4-3</v>
      </c>
      <c r="C10" s="23">
        <f>'4.3长期应收'!F20</f>
        <v>0</v>
      </c>
      <c r="D10" s="24">
        <f>IF(基本信息!$C$4&lt;&gt;"B","",'4.3长期应收'!G20)</f>
        <v>0</v>
      </c>
      <c r="E10" s="25">
        <f>IF(基本信息!$C$4&lt;&gt;"B","",D10-C10)</f>
        <v>0</v>
      </c>
      <c r="F10" s="60">
        <f>IF(基本信息!$C$4&lt;&gt;"B","",IF(C10=0,0,ROUND(E10/ABS(C10),4)))</f>
        <v>0</v>
      </c>
      <c r="H10" s="28"/>
      <c r="I10" s="43" t="str">
        <f t="shared" si="0"/>
        <v>OK</v>
      </c>
    </row>
    <row r="11" spans="1:9">
      <c r="A11" s="33" t="str">
        <f>基本信息!B49</f>
        <v>长期股权投资</v>
      </c>
      <c r="B11" s="59" t="str">
        <f>目录!F34</f>
        <v>4-4</v>
      </c>
      <c r="C11" s="23">
        <f>'4.4长期股权'!F20</f>
        <v>0</v>
      </c>
      <c r="D11" s="24">
        <f>IF(基本信息!$C$4&lt;&gt;"B","",'4.4长期股权'!G20)</f>
        <v>0</v>
      </c>
      <c r="E11" s="25">
        <f>IF(基本信息!$C$4&lt;&gt;"B","",D11-C11)</f>
        <v>0</v>
      </c>
      <c r="F11" s="60">
        <f>IF(基本信息!$C$4&lt;&gt;"B","",IF(C11=0,0,ROUND(E11/ABS(C11),4)))</f>
        <v>0</v>
      </c>
      <c r="H11" s="28"/>
      <c r="I11" s="43" t="str">
        <f t="shared" si="0"/>
        <v>OK</v>
      </c>
    </row>
    <row r="12" spans="1:9">
      <c r="A12" s="33" t="str">
        <f>基本信息!B50</f>
        <v>其他权益工具投资</v>
      </c>
      <c r="B12" s="59" t="str">
        <f>目录!F35</f>
        <v>4-5</v>
      </c>
      <c r="C12" s="23">
        <f>'4.5权益工具'!G20</f>
        <v>0</v>
      </c>
      <c r="D12" s="24">
        <f>IF(基本信息!$C$4&lt;&gt;"B","",'4.5权益工具'!H20)</f>
        <v>0</v>
      </c>
      <c r="E12" s="25">
        <f>IF(基本信息!$C$4&lt;&gt;"B","",D12-C12)</f>
        <v>0</v>
      </c>
      <c r="F12" s="60">
        <f>IF(基本信息!$C$4&lt;&gt;"B","",IF(C12=0,0,ROUND(E12/ABS(C12),4)))</f>
        <v>0</v>
      </c>
      <c r="H12" s="28"/>
      <c r="I12" s="43" t="str">
        <f t="shared" si="0"/>
        <v>OK</v>
      </c>
    </row>
    <row r="13" spans="1:9">
      <c r="A13" s="33" t="str">
        <f>基本信息!B51</f>
        <v>其他非流动金融资产</v>
      </c>
      <c r="B13" s="59" t="str">
        <f>目录!F36</f>
        <v>4-6</v>
      </c>
      <c r="C13" s="23">
        <f>'4.6其他金融'!F20</f>
        <v>0</v>
      </c>
      <c r="D13" s="24">
        <f>IF(基本信息!$C$4&lt;&gt;"B","",'4.6其他金融'!G20)</f>
        <v>0</v>
      </c>
      <c r="E13" s="25">
        <f>IF(基本信息!$C$4&lt;&gt;"B","",D13-C13)</f>
        <v>0</v>
      </c>
      <c r="F13" s="60">
        <f>IF(基本信息!$C$4&lt;&gt;"B","",IF(C13=0,0,ROUND(E13/ABS(C13),4)))</f>
        <v>0</v>
      </c>
      <c r="H13" s="28"/>
      <c r="I13" s="43" t="str">
        <f t="shared" si="0"/>
        <v>OK</v>
      </c>
    </row>
    <row r="14" spans="1:9">
      <c r="A14" s="33" t="str">
        <f>基本信息!B52</f>
        <v>投资性房地产</v>
      </c>
      <c r="B14" s="59" t="str">
        <f>目录!F37</f>
        <v>4-7</v>
      </c>
      <c r="C14" s="23">
        <f>'4.7投资性房地产'!I21</f>
        <v>0</v>
      </c>
      <c r="D14" s="24">
        <f>IF(基本信息!$C$4&lt;&gt;"B","",'4.7投资性房地产'!L21)</f>
        <v>0</v>
      </c>
      <c r="E14" s="25">
        <f>IF(基本信息!$C$4&lt;&gt;"B","",D14-C14)</f>
        <v>0</v>
      </c>
      <c r="F14" s="60">
        <f>IF(基本信息!$C$4&lt;&gt;"B","",IF(C14=0,0,ROUND(E14/ABS(C14),4)))</f>
        <v>0</v>
      </c>
      <c r="H14" s="28"/>
      <c r="I14" s="43" t="str">
        <f t="shared" si="0"/>
        <v>OK</v>
      </c>
    </row>
    <row r="15" spans="1:9">
      <c r="A15" s="33" t="str">
        <f>基本信息!B53</f>
        <v>固定资产</v>
      </c>
      <c r="B15" s="59" t="str">
        <f>目录!F38</f>
        <v>4-8</v>
      </c>
      <c r="C15" s="23" t="e">
        <f>'4.8固资汇总'!D19</f>
        <v>#REF!</v>
      </c>
      <c r="D15" s="24" t="e">
        <f>IF(基本信息!$C$4&lt;&gt;"B","",'4.8固资汇总'!F19)</f>
        <v>#REF!</v>
      </c>
      <c r="E15" s="25" t="e">
        <f>IF(基本信息!$C$4&lt;&gt;"B","",D15-C15)</f>
        <v>#REF!</v>
      </c>
      <c r="F15" s="60" t="e">
        <f>IF(基本信息!$C$4&lt;&gt;"B","",IF(C15=0,0,ROUND(E15/ABS(C15),4)))</f>
        <v>#REF!</v>
      </c>
      <c r="H15" s="28"/>
      <c r="I15" s="43" t="e">
        <f t="shared" si="0"/>
        <v>#REF!</v>
      </c>
    </row>
    <row r="16" spans="1:9">
      <c r="A16" s="33" t="str">
        <f>基本信息!B61</f>
        <v>在建工程</v>
      </c>
      <c r="B16" s="59" t="s">
        <v>122</v>
      </c>
      <c r="C16" s="23">
        <f>'4.9在建工程'!C12</f>
        <v>0</v>
      </c>
      <c r="D16" s="24">
        <f>IF(基本信息!$C$4&lt;&gt;"B","",'4.9在建工程'!D12)</f>
        <v>0</v>
      </c>
      <c r="E16" s="25">
        <f>IF(基本信息!$C$4&lt;&gt;"B","",D16-C16)</f>
        <v>0</v>
      </c>
      <c r="F16" s="60">
        <f>IF(基本信息!$C$4&lt;&gt;"B","",IF(C16=0,0,ROUND(E16/ABS(C16),4)))</f>
        <v>0</v>
      </c>
      <c r="H16" s="28"/>
      <c r="I16" s="43" t="str">
        <f t="shared" si="0"/>
        <v>OK</v>
      </c>
    </row>
    <row r="17" spans="1:9">
      <c r="A17" s="33" t="str">
        <f>基本信息!B65</f>
        <v>生产性生物资产</v>
      </c>
      <c r="B17" s="59" t="s">
        <v>130</v>
      </c>
      <c r="C17" s="23"/>
      <c r="D17" s="24"/>
      <c r="E17" s="25">
        <f>IF(基本信息!$C$4&lt;&gt;"B","",D17-C17)</f>
        <v>0</v>
      </c>
      <c r="F17" s="60">
        <f>IF(基本信息!$C$4&lt;&gt;"B","",IF(C17=0,0,ROUND(E17/ABS(C17),4)))</f>
        <v>0</v>
      </c>
      <c r="H17" s="28"/>
      <c r="I17" s="43" t="str">
        <f t="shared" si="0"/>
        <v>OK</v>
      </c>
    </row>
    <row r="18" spans="1:9">
      <c r="A18" s="33" t="str">
        <f>基本信息!B66</f>
        <v>油气资产</v>
      </c>
      <c r="B18" s="59" t="s">
        <v>132</v>
      </c>
      <c r="C18" s="23"/>
      <c r="D18" s="24"/>
      <c r="E18" s="25">
        <f>IF(基本信息!$C$4&lt;&gt;"B","",D18-C18)</f>
        <v>0</v>
      </c>
      <c r="F18" s="60">
        <f>IF(基本信息!$C$4&lt;&gt;"B","",IF(C18=0,0,ROUND(E18/ABS(C18),4)))</f>
        <v>0</v>
      </c>
      <c r="H18" s="28"/>
      <c r="I18" s="43" t="str">
        <f t="shared" si="0"/>
        <v>OK</v>
      </c>
    </row>
    <row r="19" spans="1:9">
      <c r="A19" s="33" t="str">
        <f>基本信息!B67</f>
        <v>使用权资产</v>
      </c>
      <c r="B19" s="59" t="s">
        <v>134</v>
      </c>
      <c r="C19" s="23"/>
      <c r="D19" s="24"/>
      <c r="E19" s="25">
        <f>IF(基本信息!$C$4&lt;&gt;"B","",D19-C19)</f>
        <v>0</v>
      </c>
      <c r="F19" s="60">
        <f>IF(基本信息!$C$4&lt;&gt;"B","",IF(C19=0,0,ROUND(E19/ABS(C19),4)))</f>
        <v>0</v>
      </c>
      <c r="H19" s="28"/>
      <c r="I19" s="43" t="str">
        <f t="shared" si="0"/>
        <v>OK</v>
      </c>
    </row>
    <row r="20" spans="1:9">
      <c r="A20" s="33" t="str">
        <f>基本信息!B68</f>
        <v>无形资产</v>
      </c>
      <c r="B20" s="59" t="s">
        <v>136</v>
      </c>
      <c r="C20" s="23">
        <f>'4.13无形资产'!C12</f>
        <v>0</v>
      </c>
      <c r="D20" s="24">
        <f>IF(基本信息!$C$4&lt;&gt;"B","",'4.13无形资产'!D12)</f>
        <v>0</v>
      </c>
      <c r="E20" s="25">
        <f>IF(基本信息!$C$4&lt;&gt;"B","",D20-C20)</f>
        <v>0</v>
      </c>
      <c r="F20" s="60">
        <f>IF(基本信息!$C$4&lt;&gt;"B","",IF(C20=0,0,ROUND(E20/ABS(C20),4)))</f>
        <v>0</v>
      </c>
      <c r="H20" s="28"/>
      <c r="I20" s="43" t="str">
        <f t="shared" si="0"/>
        <v>OK</v>
      </c>
    </row>
    <row r="21" spans="1:9">
      <c r="A21" s="33" t="str">
        <f>基本信息!B71</f>
        <v>开发支出</v>
      </c>
      <c r="B21" s="59" t="s">
        <v>142</v>
      </c>
      <c r="C21" s="23">
        <f>'4.14开发支出'!D19</f>
        <v>0</v>
      </c>
      <c r="D21" s="24">
        <f>IF(基本信息!$C$4&lt;&gt;"B","",'4.14开发支出'!E19)</f>
        <v>0</v>
      </c>
      <c r="E21" s="25">
        <f>IF(基本信息!$C$4&lt;&gt;"B","",D21-C21)</f>
        <v>0</v>
      </c>
      <c r="F21" s="60">
        <f>IF(基本信息!$C$4&lt;&gt;"B","",IF(C21=0,0,ROUND(E21/ABS(C21),4)))</f>
        <v>0</v>
      </c>
      <c r="H21" s="28"/>
      <c r="I21" s="43" t="str">
        <f t="shared" ref="I21:I26" si="1">IF(ABS(C21-H21)&lt;0.00001,"OK","F")</f>
        <v>OK</v>
      </c>
    </row>
    <row r="22" spans="1:9">
      <c r="A22" s="33" t="str">
        <f>基本信息!B72</f>
        <v>商誉</v>
      </c>
      <c r="B22" s="59" t="s">
        <v>144</v>
      </c>
      <c r="C22" s="23">
        <f>'4.15商誉'!D19</f>
        <v>0</v>
      </c>
      <c r="D22" s="24">
        <f>IF(基本信息!$C$4&lt;&gt;"B","",'4.15商誉'!E19)</f>
        <v>0</v>
      </c>
      <c r="E22" s="25">
        <f>IF(基本信息!$C$4&lt;&gt;"B","",D22-C22)</f>
        <v>0</v>
      </c>
      <c r="F22" s="60">
        <f>IF(基本信息!$C$4&lt;&gt;"B","",IF(C22=0,0,ROUND(E22/ABS(C22),4)))</f>
        <v>0</v>
      </c>
      <c r="H22" s="28"/>
      <c r="I22" s="43" t="str">
        <f t="shared" si="1"/>
        <v>OK</v>
      </c>
    </row>
    <row r="23" spans="1:9">
      <c r="A23" s="33" t="str">
        <f>基本信息!B73</f>
        <v>长期待摊费用</v>
      </c>
      <c r="B23" s="59" t="s">
        <v>146</v>
      </c>
      <c r="C23" s="23">
        <f>'4.16长期待摊'!F19</f>
        <v>0</v>
      </c>
      <c r="D23" s="24">
        <f>IF(基本信息!$C$4&lt;&gt;"B","",'4.16长期待摊'!G19)</f>
        <v>0</v>
      </c>
      <c r="E23" s="25">
        <f>IF(基本信息!$C$4&lt;&gt;"B","",D23-C23)</f>
        <v>0</v>
      </c>
      <c r="F23" s="60">
        <f>IF(基本信息!$C$4&lt;&gt;"B","",IF(C23=0,0,ROUND(E23/ABS(C23),4)))</f>
        <v>0</v>
      </c>
      <c r="H23" s="28"/>
      <c r="I23" s="43" t="str">
        <f t="shared" si="1"/>
        <v>OK</v>
      </c>
    </row>
    <row r="24" spans="1:9">
      <c r="A24" s="33" t="str">
        <f>基本信息!B74</f>
        <v>递延所得税资产</v>
      </c>
      <c r="B24" s="59" t="s">
        <v>148</v>
      </c>
      <c r="C24" s="23">
        <f>'4.17递延资产'!D19</f>
        <v>0</v>
      </c>
      <c r="D24" s="24">
        <f>IF(基本信息!$C$4&lt;&gt;"B","",'4.17递延资产'!E19)</f>
        <v>0</v>
      </c>
      <c r="E24" s="25">
        <f>IF(基本信息!$C$4&lt;&gt;"B","",D24-C24)</f>
        <v>0</v>
      </c>
      <c r="F24" s="60">
        <f>IF(基本信息!$C$4&lt;&gt;"B","",IF(C24=0,0,ROUND(E24/ABS(C24),4)))</f>
        <v>0</v>
      </c>
      <c r="H24" s="28"/>
      <c r="I24" s="43" t="str">
        <f t="shared" si="1"/>
        <v>OK</v>
      </c>
    </row>
    <row r="25" spans="1:9">
      <c r="A25" s="33" t="str">
        <f>基本信息!B75</f>
        <v>其他非流动资产</v>
      </c>
      <c r="B25" s="59" t="s">
        <v>150</v>
      </c>
      <c r="C25" s="23">
        <f>'4.18其他非流资'!D19</f>
        <v>0</v>
      </c>
      <c r="D25" s="24">
        <f>IF(基本信息!$C$4&lt;&gt;"B","",'4.18其他非流资'!E19)</f>
        <v>0</v>
      </c>
      <c r="E25" s="25">
        <f>IF(基本信息!$C$4&lt;&gt;"B","",D25-C25)</f>
        <v>0</v>
      </c>
      <c r="F25" s="60">
        <f>IF(基本信息!$C$4&lt;&gt;"B","",IF(C25=0,0,ROUND(E25/ABS(C25),4)))</f>
        <v>0</v>
      </c>
      <c r="H25" s="28"/>
      <c r="I25" s="43" t="str">
        <f t="shared" si="1"/>
        <v>OK</v>
      </c>
    </row>
    <row r="26" spans="1:9">
      <c r="A26" s="34" t="s">
        <v>289</v>
      </c>
      <c r="B26" s="68"/>
      <c r="C26" s="37" t="e">
        <f>ROUND(SUM(C8:C25),2)</f>
        <v>#REF!</v>
      </c>
      <c r="D26" s="38" t="e">
        <f>IF(基本信息!$C$4&lt;&gt;"B","",ROUND(SUM(D8:D25),2))</f>
        <v>#REF!</v>
      </c>
      <c r="E26" s="39" t="e">
        <f>IF(基本信息!$C$4&lt;&gt;"B","",ROUND(SUM(E8:E25),2))</f>
        <v>#REF!</v>
      </c>
      <c r="F26" s="100" t="e">
        <f>IF(基本信息!$C$4&lt;&gt;"B","",IF(C26=0,0,ROUND(E26/ABS(C26),4)))</f>
        <v>#REF!</v>
      </c>
      <c r="H26" s="42"/>
      <c r="I26" s="43" t="e">
        <f t="shared" si="1"/>
        <v>#REF!</v>
      </c>
    </row>
    <row r="27" spans="1:9">
      <c r="A27" s="44"/>
      <c r="B27" s="44"/>
      <c r="C27" s="44"/>
      <c r="D27" s="44"/>
      <c r="E27" s="44"/>
      <c r="F27" s="44"/>
    </row>
    <row r="28" spans="1:9">
      <c r="A28" s="45" t="str">
        <f>"被评估企业填表人："&amp;基本信息!$C$13</f>
        <v>被评估企业填表人：陈冲</v>
      </c>
      <c r="B28" s="46"/>
      <c r="C28" s="46"/>
      <c r="D28" s="44"/>
      <c r="E28" s="44"/>
      <c r="F28" s="47" t="str">
        <f>IF(基本信息!$C$4="B","评估人员:"&amp;基本信息!C45,"")</f>
        <v>评估人员:</v>
      </c>
      <c r="G28" s="48"/>
    </row>
    <row r="29" spans="1:9">
      <c r="A29" s="45" t="str">
        <f>"填表日期："&amp;基本信息!$C$14</f>
        <v>填表日期：2026年07月24日</v>
      </c>
      <c r="B29" s="46"/>
      <c r="C29" s="46"/>
      <c r="D29" s="44"/>
      <c r="E29" s="44"/>
      <c r="F29" s="44"/>
    </row>
  </sheetData>
  <mergeCells count="1">
    <mergeCell ref="A6:A7"/>
  </mergeCells>
  <phoneticPr fontId="7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  <colBreaks count="1" manualBreakCount="1">
    <brk id="6" max="1048575" man="1"/>
  </colBreaks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O23"/>
  <sheetViews>
    <sheetView showGridLines="0" view="pageBreakPreview" zoomScale="99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3" width="19" customWidth="1"/>
    <col min="4" max="4" width="10.640625" customWidth="1"/>
    <col min="5" max="6" width="9.5703125" customWidth="1"/>
    <col min="7" max="7" width="7.5703125" customWidth="1"/>
    <col min="8" max="9" width="15.640625" customWidth="1"/>
    <col min="10" max="10" width="12.35546875" customWidth="1"/>
    <col min="11" max="11" width="8.0703125" customWidth="1"/>
    <col min="14" max="14" width="12.5703125" customWidth="1"/>
  </cols>
  <sheetData>
    <row r="1" spans="1:15" ht="30" customHeight="1">
      <c r="A1" s="2" t="str">
        <f>目录!C31</f>
        <v>债权投资评估明细表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目录!E31&amp;目录!F31</f>
        <v>表4-1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8"/>
      <c r="H5" s="8"/>
      <c r="I5" s="9" t="s">
        <v>226</v>
      </c>
      <c r="J5" s="10"/>
      <c r="K5" s="10"/>
      <c r="L5" s="11"/>
    </row>
    <row r="6" spans="1:15" s="1" customFormat="1" ht="12.45">
      <c r="A6" s="12" t="s">
        <v>291</v>
      </c>
      <c r="B6" s="13" t="s">
        <v>340</v>
      </c>
      <c r="C6" s="13" t="s">
        <v>341</v>
      </c>
      <c r="D6" s="13" t="s">
        <v>342</v>
      </c>
      <c r="E6" s="13" t="s">
        <v>343</v>
      </c>
      <c r="F6" s="13" t="s">
        <v>307</v>
      </c>
      <c r="G6" s="13" t="s">
        <v>293</v>
      </c>
      <c r="H6" s="14" t="s">
        <v>207</v>
      </c>
      <c r="I6" s="1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20"/>
      <c r="D7" s="20"/>
      <c r="E7" s="184"/>
      <c r="F7" s="184"/>
      <c r="G7" s="22" t="s">
        <v>295</v>
      </c>
      <c r="H7" s="23"/>
      <c r="I7" s="24"/>
      <c r="J7" s="25">
        <f>IF(基本信息!$C$4&lt;&gt;"B","",I7-H7)</f>
        <v>0</v>
      </c>
      <c r="K7" s="26">
        <f>IF(基本信息!$C$4&lt;&gt;"B","",IF(H7=0,0,ROUND(J7/ABS(H7),4)))</f>
        <v>0</v>
      </c>
      <c r="L7" s="27"/>
      <c r="N7" s="28"/>
    </row>
    <row r="8" spans="1:15">
      <c r="A8" s="19">
        <f>A7+1</f>
        <v>2</v>
      </c>
      <c r="B8" s="20"/>
      <c r="C8" s="20"/>
      <c r="D8" s="20"/>
      <c r="E8" s="184"/>
      <c r="F8" s="184"/>
      <c r="G8" s="22"/>
      <c r="H8" s="23"/>
      <c r="I8" s="24"/>
      <c r="J8" s="25"/>
      <c r="K8" s="25"/>
      <c r="L8" s="27"/>
      <c r="N8" s="28"/>
    </row>
    <row r="9" spans="1:15">
      <c r="A9" s="19">
        <f t="shared" ref="A9:A16" si="0">A8+1</f>
        <v>3</v>
      </c>
      <c r="B9" s="20"/>
      <c r="C9" s="20"/>
      <c r="D9" s="20"/>
      <c r="E9" s="184"/>
      <c r="F9" s="184"/>
      <c r="G9" s="22"/>
      <c r="H9" s="23"/>
      <c r="I9" s="24"/>
      <c r="J9" s="25"/>
      <c r="K9" s="25"/>
      <c r="L9" s="27"/>
      <c r="N9" s="28"/>
    </row>
    <row r="10" spans="1:15">
      <c r="A10" s="19">
        <f t="shared" si="0"/>
        <v>4</v>
      </c>
      <c r="B10" s="20"/>
      <c r="C10" s="20"/>
      <c r="D10" s="20"/>
      <c r="E10" s="184"/>
      <c r="F10" s="184"/>
      <c r="G10" s="22"/>
      <c r="H10" s="23"/>
      <c r="I10" s="24"/>
      <c r="J10" s="25"/>
      <c r="K10" s="25"/>
      <c r="L10" s="27"/>
      <c r="N10" s="28"/>
    </row>
    <row r="11" spans="1:15">
      <c r="A11" s="19">
        <f t="shared" si="0"/>
        <v>5</v>
      </c>
      <c r="B11" s="20"/>
      <c r="C11" s="20"/>
      <c r="D11" s="20"/>
      <c r="E11" s="184"/>
      <c r="F11" s="184"/>
      <c r="G11" s="22"/>
      <c r="H11" s="23"/>
      <c r="I11" s="24"/>
      <c r="J11" s="25"/>
      <c r="K11" s="25"/>
      <c r="L11" s="27"/>
      <c r="N11" s="28"/>
    </row>
    <row r="12" spans="1:15">
      <c r="A12" s="19">
        <f t="shared" si="0"/>
        <v>6</v>
      </c>
      <c r="B12" s="20"/>
      <c r="C12" s="20"/>
      <c r="D12" s="20"/>
      <c r="E12" s="184"/>
      <c r="F12" s="184"/>
      <c r="G12" s="22"/>
      <c r="H12" s="23"/>
      <c r="I12" s="24"/>
      <c r="J12" s="25"/>
      <c r="K12" s="25"/>
      <c r="L12" s="27"/>
      <c r="N12" s="28"/>
    </row>
    <row r="13" spans="1:15">
      <c r="A13" s="19">
        <f t="shared" si="0"/>
        <v>7</v>
      </c>
      <c r="B13" s="20"/>
      <c r="C13" s="20"/>
      <c r="D13" s="20"/>
      <c r="E13" s="184"/>
      <c r="F13" s="184"/>
      <c r="G13" s="22"/>
      <c r="H13" s="23"/>
      <c r="I13" s="24"/>
      <c r="J13" s="25"/>
      <c r="K13" s="25"/>
      <c r="L13" s="27"/>
      <c r="N13" s="28"/>
    </row>
    <row r="14" spans="1:15">
      <c r="A14" s="19">
        <f t="shared" si="0"/>
        <v>8</v>
      </c>
      <c r="B14" s="20"/>
      <c r="C14" s="20"/>
      <c r="D14" s="20"/>
      <c r="E14" s="184"/>
      <c r="F14" s="184"/>
      <c r="G14" s="22"/>
      <c r="H14" s="23"/>
      <c r="I14" s="24"/>
      <c r="J14" s="25"/>
      <c r="K14" s="25"/>
      <c r="L14" s="27"/>
      <c r="N14" s="28"/>
    </row>
    <row r="15" spans="1:15">
      <c r="A15" s="19">
        <f t="shared" si="0"/>
        <v>9</v>
      </c>
      <c r="B15" s="20"/>
      <c r="C15" s="20"/>
      <c r="D15" s="20"/>
      <c r="E15" s="184"/>
      <c r="F15" s="184"/>
      <c r="G15" s="22"/>
      <c r="H15" s="23"/>
      <c r="I15" s="24"/>
      <c r="J15" s="25"/>
      <c r="K15" s="25"/>
      <c r="L15" s="27"/>
      <c r="N15" s="28"/>
    </row>
    <row r="16" spans="1:15">
      <c r="A16" s="19">
        <f t="shared" si="0"/>
        <v>10</v>
      </c>
      <c r="B16" s="20"/>
      <c r="C16" s="20"/>
      <c r="D16" s="20"/>
      <c r="E16" s="184"/>
      <c r="F16" s="184"/>
      <c r="G16" s="22"/>
      <c r="H16" s="23"/>
      <c r="I16" s="24"/>
      <c r="J16" s="25"/>
      <c r="K16" s="25"/>
      <c r="L16" s="27"/>
      <c r="N16" s="28"/>
    </row>
    <row r="17" spans="1:15">
      <c r="A17" s="19"/>
      <c r="B17" s="20"/>
      <c r="C17" s="20"/>
      <c r="D17" s="20"/>
      <c r="E17" s="184"/>
      <c r="F17" s="184"/>
      <c r="G17" s="22"/>
      <c r="H17" s="23"/>
      <c r="I17" s="24"/>
      <c r="J17" s="25"/>
      <c r="K17" s="25"/>
      <c r="L17" s="27"/>
      <c r="N17" s="28"/>
    </row>
    <row r="18" spans="1:15">
      <c r="A18" s="29"/>
      <c r="B18" s="30"/>
      <c r="C18" s="22" t="s">
        <v>308</v>
      </c>
      <c r="D18" s="31"/>
      <c r="E18" s="187"/>
      <c r="F18" s="187"/>
      <c r="G18" s="30"/>
      <c r="H18" s="23">
        <f>SUM(H7:H17)</f>
        <v>0</v>
      </c>
      <c r="I18" s="24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IF(基本信息!$C$4&lt;&gt;"B","",IF(H18=0,0,ROUND(J18/ABS(H18),4)))</f>
        <v>0</v>
      </c>
      <c r="L18" s="27"/>
      <c r="N18" s="28"/>
    </row>
    <row r="19" spans="1:15">
      <c r="A19" s="33"/>
      <c r="B19" s="30"/>
      <c r="C19" s="132" t="s">
        <v>337</v>
      </c>
      <c r="D19" s="31"/>
      <c r="E19" s="187"/>
      <c r="F19" s="187"/>
      <c r="G19" s="30"/>
      <c r="H19" s="23"/>
      <c r="I19" s="24"/>
      <c r="J19" s="25">
        <f>IF(基本信息!$C$4&lt;&gt;"B","",I19-H19)</f>
        <v>0</v>
      </c>
      <c r="K19" s="26">
        <f>IF(基本信息!$C$4&lt;&gt;"B","",IF(H19=0,0,ROUND(J19/ABS(H19),4)))</f>
        <v>0</v>
      </c>
      <c r="L19" s="27"/>
      <c r="N19" s="28"/>
    </row>
    <row r="20" spans="1:15">
      <c r="A20" s="34"/>
      <c r="B20" s="189"/>
      <c r="C20" s="35" t="s">
        <v>310</v>
      </c>
      <c r="D20" s="35"/>
      <c r="E20" s="35"/>
      <c r="F20" s="35"/>
      <c r="G20" s="35"/>
      <c r="H20" s="37">
        <f>ROUND(SUM(H18,-H19),2)</f>
        <v>0</v>
      </c>
      <c r="I20" s="38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IF(基本信息!$C$4&lt;&gt;"B","",IF(H20=0,0,ROUND(J20/ABS(H20),4)))</f>
        <v>0</v>
      </c>
      <c r="L20" s="41"/>
      <c r="N20" s="42"/>
      <c r="O20" s="43" t="str">
        <f>IF(H20-N20=0,"OK","F")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6"/>
      <c r="H22" s="46"/>
      <c r="I22" s="44"/>
      <c r="J22" s="44"/>
      <c r="K22" s="44"/>
      <c r="L22" s="47" t="str">
        <f>IF(基本信息!$C$4="B","评估人员:"&amp;基本信息!C46,"")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6"/>
      <c r="H23" s="46"/>
      <c r="I23" s="44"/>
      <c r="J23" s="44"/>
      <c r="K23" s="44"/>
      <c r="L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7" fitToHeight="0" orientation="landscape" r:id="rId1"/>
  <colBreaks count="1" manualBreakCount="1">
    <brk id="12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O23"/>
  <sheetViews>
    <sheetView showGridLines="0" view="pageBreakPreview" zoomScale="107" zoomScaleNormal="100" workbookViewId="0">
      <pane xSplit="12" ySplit="6" topLeftCell="M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3" width="19" customWidth="1"/>
    <col min="4" max="4" width="10.640625" customWidth="1"/>
    <col min="5" max="6" width="9.5703125" customWidth="1"/>
    <col min="7" max="7" width="7.5703125" customWidth="1"/>
    <col min="8" max="9" width="15.640625" customWidth="1"/>
    <col min="10" max="10" width="12.35546875" customWidth="1"/>
    <col min="11" max="11" width="8.0703125" customWidth="1"/>
    <col min="14" max="14" width="12.5703125" customWidth="1"/>
  </cols>
  <sheetData>
    <row r="1" spans="1:15" ht="30" customHeight="1">
      <c r="A1" s="2" t="str">
        <f>目录!C32</f>
        <v>其他债权投资评估明细表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目录!E32&amp;目录!F32</f>
        <v>表4-2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8"/>
      <c r="H5" s="8"/>
      <c r="I5" s="9" t="s">
        <v>226</v>
      </c>
      <c r="J5" s="10"/>
      <c r="K5" s="10"/>
      <c r="L5" s="11"/>
    </row>
    <row r="6" spans="1:15" s="1" customFormat="1" ht="12.45">
      <c r="A6" s="12" t="s">
        <v>291</v>
      </c>
      <c r="B6" s="13" t="s">
        <v>340</v>
      </c>
      <c r="C6" s="13" t="s">
        <v>341</v>
      </c>
      <c r="D6" s="13" t="s">
        <v>342</v>
      </c>
      <c r="E6" s="13" t="s">
        <v>343</v>
      </c>
      <c r="F6" s="13" t="s">
        <v>307</v>
      </c>
      <c r="G6" s="13" t="s">
        <v>293</v>
      </c>
      <c r="H6" s="14" t="s">
        <v>207</v>
      </c>
      <c r="I6" s="1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20"/>
      <c r="D7" s="20"/>
      <c r="E7" s="184"/>
      <c r="F7" s="184"/>
      <c r="G7" s="22" t="s">
        <v>295</v>
      </c>
      <c r="H7" s="23"/>
      <c r="I7" s="24"/>
      <c r="J7" s="25">
        <f>IF(基本信息!$C$4&lt;&gt;"B","",I7-H7)</f>
        <v>0</v>
      </c>
      <c r="K7" s="26">
        <f>IF(基本信息!$C$4&lt;&gt;"B","",IF(H7=0,0,ROUND(J7/ABS(H7),4)))</f>
        <v>0</v>
      </c>
      <c r="L7" s="27"/>
      <c r="N7" s="28"/>
    </row>
    <row r="8" spans="1:15">
      <c r="A8" s="19">
        <f>A7+1</f>
        <v>2</v>
      </c>
      <c r="B8" s="20"/>
      <c r="C8" s="20"/>
      <c r="D8" s="20"/>
      <c r="E8" s="184"/>
      <c r="F8" s="184"/>
      <c r="G8" s="22"/>
      <c r="H8" s="23"/>
      <c r="I8" s="24"/>
      <c r="J8" s="25"/>
      <c r="K8" s="25"/>
      <c r="L8" s="27"/>
      <c r="N8" s="28"/>
    </row>
    <row r="9" spans="1:15">
      <c r="A9" s="19">
        <f t="shared" ref="A9:A16" si="0">A8+1</f>
        <v>3</v>
      </c>
      <c r="B9" s="20"/>
      <c r="C9" s="20"/>
      <c r="D9" s="20"/>
      <c r="E9" s="184"/>
      <c r="F9" s="184"/>
      <c r="G9" s="22"/>
      <c r="H9" s="23"/>
      <c r="I9" s="24"/>
      <c r="J9" s="25"/>
      <c r="K9" s="25"/>
      <c r="L9" s="27"/>
      <c r="N9" s="28"/>
    </row>
    <row r="10" spans="1:15">
      <c r="A10" s="19">
        <f t="shared" si="0"/>
        <v>4</v>
      </c>
      <c r="B10" s="20"/>
      <c r="C10" s="20"/>
      <c r="D10" s="20"/>
      <c r="E10" s="184"/>
      <c r="F10" s="184"/>
      <c r="G10" s="22"/>
      <c r="H10" s="23"/>
      <c r="I10" s="24"/>
      <c r="J10" s="25"/>
      <c r="K10" s="25"/>
      <c r="L10" s="27"/>
      <c r="N10" s="28"/>
    </row>
    <row r="11" spans="1:15">
      <c r="A11" s="19">
        <f t="shared" si="0"/>
        <v>5</v>
      </c>
      <c r="B11" s="20"/>
      <c r="C11" s="20"/>
      <c r="D11" s="20"/>
      <c r="E11" s="184"/>
      <c r="F11" s="184"/>
      <c r="G11" s="22"/>
      <c r="H11" s="23"/>
      <c r="I11" s="24"/>
      <c r="J11" s="25"/>
      <c r="K11" s="25"/>
      <c r="L11" s="27"/>
      <c r="N11" s="28"/>
    </row>
    <row r="12" spans="1:15">
      <c r="A12" s="19">
        <f t="shared" si="0"/>
        <v>6</v>
      </c>
      <c r="B12" s="20"/>
      <c r="C12" s="20"/>
      <c r="D12" s="20"/>
      <c r="E12" s="184"/>
      <c r="F12" s="184"/>
      <c r="G12" s="22"/>
      <c r="H12" s="23"/>
      <c r="I12" s="24"/>
      <c r="J12" s="25"/>
      <c r="K12" s="25"/>
      <c r="L12" s="27"/>
      <c r="N12" s="28"/>
    </row>
    <row r="13" spans="1:15">
      <c r="A13" s="19">
        <f t="shared" si="0"/>
        <v>7</v>
      </c>
      <c r="B13" s="20"/>
      <c r="C13" s="20"/>
      <c r="D13" s="20"/>
      <c r="E13" s="184"/>
      <c r="F13" s="184"/>
      <c r="G13" s="22"/>
      <c r="H13" s="23"/>
      <c r="I13" s="24"/>
      <c r="J13" s="25"/>
      <c r="K13" s="25"/>
      <c r="L13" s="27"/>
      <c r="N13" s="28"/>
    </row>
    <row r="14" spans="1:15">
      <c r="A14" s="19">
        <f t="shared" si="0"/>
        <v>8</v>
      </c>
      <c r="B14" s="20"/>
      <c r="C14" s="20"/>
      <c r="D14" s="20"/>
      <c r="E14" s="184"/>
      <c r="F14" s="184"/>
      <c r="G14" s="22"/>
      <c r="H14" s="23"/>
      <c r="I14" s="24"/>
      <c r="J14" s="25"/>
      <c r="K14" s="25"/>
      <c r="L14" s="27"/>
      <c r="N14" s="28"/>
    </row>
    <row r="15" spans="1:15">
      <c r="A15" s="19">
        <f t="shared" si="0"/>
        <v>9</v>
      </c>
      <c r="B15" s="20"/>
      <c r="C15" s="20"/>
      <c r="D15" s="20"/>
      <c r="E15" s="184"/>
      <c r="F15" s="184"/>
      <c r="G15" s="22"/>
      <c r="H15" s="23"/>
      <c r="I15" s="24"/>
      <c r="J15" s="25"/>
      <c r="K15" s="25"/>
      <c r="L15" s="27"/>
      <c r="N15" s="28"/>
    </row>
    <row r="16" spans="1:15">
      <c r="A16" s="19">
        <f t="shared" si="0"/>
        <v>10</v>
      </c>
      <c r="B16" s="20"/>
      <c r="C16" s="20"/>
      <c r="D16" s="20"/>
      <c r="E16" s="184"/>
      <c r="F16" s="184"/>
      <c r="G16" s="22"/>
      <c r="H16" s="23"/>
      <c r="I16" s="24"/>
      <c r="J16" s="25"/>
      <c r="K16" s="25"/>
      <c r="L16" s="27"/>
      <c r="N16" s="28"/>
    </row>
    <row r="17" spans="1:15">
      <c r="A17" s="19"/>
      <c r="B17" s="20"/>
      <c r="C17" s="20"/>
      <c r="D17" s="20"/>
      <c r="E17" s="184"/>
      <c r="F17" s="184"/>
      <c r="G17" s="22"/>
      <c r="H17" s="23"/>
      <c r="I17" s="24"/>
      <c r="J17" s="25"/>
      <c r="K17" s="25"/>
      <c r="L17" s="27"/>
      <c r="N17" s="28"/>
    </row>
    <row r="18" spans="1:15">
      <c r="A18" s="29"/>
      <c r="B18" s="30"/>
      <c r="C18" s="203"/>
      <c r="D18" s="31"/>
      <c r="E18" s="187"/>
      <c r="F18" s="187"/>
      <c r="G18" s="30"/>
      <c r="H18" s="23"/>
      <c r="I18" s="204"/>
      <c r="J18" s="205"/>
      <c r="K18" s="206"/>
      <c r="L18" s="27"/>
      <c r="N18" s="28"/>
    </row>
    <row r="19" spans="1:15">
      <c r="A19" s="33"/>
      <c r="B19" s="30"/>
      <c r="C19" s="207"/>
      <c r="D19" s="31"/>
      <c r="E19" s="187"/>
      <c r="F19" s="187"/>
      <c r="G19" s="30"/>
      <c r="H19" s="23"/>
      <c r="I19" s="24"/>
      <c r="J19" s="25"/>
      <c r="K19" s="26"/>
      <c r="L19" s="27"/>
      <c r="N19" s="28"/>
    </row>
    <row r="20" spans="1:15">
      <c r="A20" s="34"/>
      <c r="B20" s="189"/>
      <c r="C20" s="35" t="s">
        <v>310</v>
      </c>
      <c r="D20" s="35"/>
      <c r="E20" s="35"/>
      <c r="F20" s="35"/>
      <c r="G20" s="35"/>
      <c r="H20" s="37">
        <f>ROUND(SUM(H7:H19),2)</f>
        <v>0</v>
      </c>
      <c r="I20" s="38">
        <f>IF(基本信息!$C$4&lt;&gt;"B","",ROUND(SUM(I7:I19),2))</f>
        <v>0</v>
      </c>
      <c r="J20" s="39">
        <f>IF(基本信息!$C$4&lt;&gt;"B","",ROUND(SUM(J7:J19),2))</f>
        <v>0</v>
      </c>
      <c r="K20" s="40">
        <f>IF(基本信息!$C$4&lt;&gt;"B","",IF(H20=0,0,ROUND(J20/ABS(H20),4)))</f>
        <v>0</v>
      </c>
      <c r="L20" s="41"/>
      <c r="N20" s="42"/>
      <c r="O20" s="43" t="str">
        <f>IF(H20-N20=0,"OK","F")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6"/>
      <c r="H22" s="46"/>
      <c r="I22" s="44"/>
      <c r="J22" s="44"/>
      <c r="K22" s="44"/>
      <c r="L22" s="47" t="str">
        <f>IF(基本信息!$C$4="B","评估人员:"&amp;基本信息!C47,"")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6"/>
      <c r="H23" s="46"/>
      <c r="I23" s="44"/>
      <c r="J23" s="44"/>
      <c r="K23" s="44"/>
      <c r="L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7" orientation="landscape" r:id="rId1"/>
  <colBreaks count="1" manualBreakCount="1">
    <brk id="12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M23"/>
  <sheetViews>
    <sheetView showGridLines="0" view="pageBreakPreview" zoomScale="99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5" width="9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目录!C33</f>
        <v>长期应收款评估明细表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目录!E33&amp;目录!F33</f>
        <v>表4-3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311</v>
      </c>
      <c r="C6" s="13" t="s">
        <v>312</v>
      </c>
      <c r="D6" s="13" t="s">
        <v>344</v>
      </c>
      <c r="E6" s="13" t="s">
        <v>345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66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66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66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66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66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66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66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66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66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66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66"/>
      <c r="F17" s="23"/>
      <c r="G17" s="24"/>
      <c r="H17" s="25"/>
      <c r="I17" s="25"/>
      <c r="J17" s="129"/>
      <c r="L17" s="28"/>
    </row>
    <row r="18" spans="1:13">
      <c r="A18" s="19"/>
      <c r="B18" s="22" t="s">
        <v>308</v>
      </c>
      <c r="C18" s="20"/>
      <c r="D18" s="65"/>
      <c r="E18" s="65"/>
      <c r="F18" s="23">
        <f>ROUND(SUM(F7:F17),2)</f>
        <v>0</v>
      </c>
      <c r="G18" s="24">
        <f>IF(基本信息!$C$4&lt;&gt;"B","",ROUND(SUM(G7:G17),2))</f>
        <v>0</v>
      </c>
      <c r="H18" s="25">
        <f>IF(基本信息!$C$4&lt;&gt;"B","",ROUND(SUM(H7:H17),2))</f>
        <v>0</v>
      </c>
      <c r="I18" s="26">
        <f>IF(基本信息!$C$4&lt;&gt;"B","",IF(F18=0,0,ROUND(H18/ABS(F18),4)))</f>
        <v>0</v>
      </c>
      <c r="J18" s="129"/>
      <c r="L18" s="28"/>
    </row>
    <row r="19" spans="1:13">
      <c r="A19" s="33"/>
      <c r="B19" s="132" t="s">
        <v>337</v>
      </c>
      <c r="C19" s="31"/>
      <c r="D19" s="66"/>
      <c r="E19" s="66"/>
      <c r="F19" s="23"/>
      <c r="G19" s="24"/>
      <c r="H19" s="25">
        <f>IF(基本信息!$C$4&lt;&gt;"B","",G19-F19)</f>
        <v>0</v>
      </c>
      <c r="I19" s="26">
        <f>IF(基本信息!$C$4&lt;&gt;"B","",IF(F19=0,0,ROUND(H19/ABS(F19),4)))</f>
        <v>0</v>
      </c>
      <c r="J19" s="60"/>
      <c r="L19" s="28"/>
    </row>
    <row r="20" spans="1:13">
      <c r="A20" s="34"/>
      <c r="B20" s="35" t="s">
        <v>310</v>
      </c>
      <c r="C20" s="35"/>
      <c r="D20" s="209"/>
      <c r="E20" s="209"/>
      <c r="F20" s="37">
        <f>ROUND(SUM(F18,-F19),2)</f>
        <v>0</v>
      </c>
      <c r="G20" s="38">
        <f>IF(基本信息!$C$4&lt;&gt;"B","",ROUND(SUM(G18,-G19),2))</f>
        <v>0</v>
      </c>
      <c r="H20" s="39">
        <f>IF(基本信息!$C$4&lt;&gt;"B","",ROUND(SUM(H18,-H19),2))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IF(基本信息!$C$4="B","评估人员:"&amp;基本信息!C48,"")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M23"/>
  <sheetViews>
    <sheetView showGridLines="0" view="pageBreakPreview" zoomScale="107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.2109375" customWidth="1"/>
    <col min="2" max="2" width="35.640625" customWidth="1"/>
    <col min="3" max="5" width="9.5703125" customWidth="1"/>
    <col min="6" max="7" width="15.640625" customWidth="1"/>
    <col min="8" max="8" width="12.42578125" customWidth="1"/>
    <col min="9" max="9" width="8.35546875" customWidth="1"/>
    <col min="12" max="12" width="12.5703125" customWidth="1"/>
  </cols>
  <sheetData>
    <row r="1" spans="1:13" ht="26.4" customHeight="1">
      <c r="A1" s="2" t="str">
        <f>目录!C34</f>
        <v>长期股权投资评估明细表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目录!E34&amp;目录!F34</f>
        <v>表4-4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346</v>
      </c>
      <c r="C6" s="13" t="s">
        <v>347</v>
      </c>
      <c r="D6" s="13" t="s">
        <v>348</v>
      </c>
      <c r="E6" s="13" t="s">
        <v>349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6"/>
      <c r="E7" s="208"/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129"/>
      <c r="L7" s="28"/>
    </row>
    <row r="8" spans="1:13">
      <c r="A8" s="19">
        <f>A7+1</f>
        <v>2</v>
      </c>
      <c r="B8" s="20"/>
      <c r="C8" s="20"/>
      <c r="D8" s="66"/>
      <c r="E8" s="208"/>
      <c r="F8" s="23"/>
      <c r="G8" s="24"/>
      <c r="H8" s="25"/>
      <c r="I8" s="26"/>
      <c r="J8" s="129"/>
      <c r="L8" s="28"/>
    </row>
    <row r="9" spans="1:13">
      <c r="A9" s="19">
        <f t="shared" ref="A9:A16" si="0">A8+1</f>
        <v>3</v>
      </c>
      <c r="B9" s="20"/>
      <c r="C9" s="20"/>
      <c r="D9" s="66"/>
      <c r="E9" s="208"/>
      <c r="F9" s="23"/>
      <c r="G9" s="24"/>
      <c r="H9" s="25"/>
      <c r="I9" s="25"/>
      <c r="J9" s="129"/>
      <c r="L9" s="28"/>
    </row>
    <row r="10" spans="1:13">
      <c r="A10" s="19">
        <f t="shared" si="0"/>
        <v>4</v>
      </c>
      <c r="B10" s="20"/>
      <c r="C10" s="20"/>
      <c r="D10" s="66"/>
      <c r="E10" s="208"/>
      <c r="F10" s="23"/>
      <c r="G10" s="24"/>
      <c r="H10" s="25"/>
      <c r="I10" s="25"/>
      <c r="J10" s="129"/>
      <c r="L10" s="28"/>
    </row>
    <row r="11" spans="1:13">
      <c r="A11" s="19">
        <f t="shared" si="0"/>
        <v>5</v>
      </c>
      <c r="B11" s="20"/>
      <c r="C11" s="20"/>
      <c r="D11" s="66"/>
      <c r="E11" s="208"/>
      <c r="F11" s="23"/>
      <c r="G11" s="24"/>
      <c r="H11" s="25"/>
      <c r="I11" s="25"/>
      <c r="J11" s="129"/>
      <c r="L11" s="28"/>
    </row>
    <row r="12" spans="1:13">
      <c r="A12" s="19">
        <f t="shared" si="0"/>
        <v>6</v>
      </c>
      <c r="B12" s="20"/>
      <c r="C12" s="20"/>
      <c r="D12" s="66"/>
      <c r="E12" s="208"/>
      <c r="F12" s="23"/>
      <c r="G12" s="24"/>
      <c r="H12" s="25"/>
      <c r="I12" s="25"/>
      <c r="J12" s="129"/>
      <c r="L12" s="28"/>
    </row>
    <row r="13" spans="1:13">
      <c r="A13" s="19">
        <f t="shared" si="0"/>
        <v>7</v>
      </c>
      <c r="B13" s="20"/>
      <c r="C13" s="20"/>
      <c r="D13" s="66"/>
      <c r="E13" s="208"/>
      <c r="F13" s="23"/>
      <c r="G13" s="24"/>
      <c r="H13" s="25"/>
      <c r="I13" s="25"/>
      <c r="J13" s="129"/>
      <c r="L13" s="28"/>
    </row>
    <row r="14" spans="1:13">
      <c r="A14" s="19">
        <f t="shared" si="0"/>
        <v>8</v>
      </c>
      <c r="B14" s="20"/>
      <c r="C14" s="20"/>
      <c r="D14" s="66"/>
      <c r="E14" s="208"/>
      <c r="F14" s="23"/>
      <c r="G14" s="24"/>
      <c r="H14" s="25"/>
      <c r="I14" s="25"/>
      <c r="J14" s="129"/>
      <c r="L14" s="28"/>
    </row>
    <row r="15" spans="1:13">
      <c r="A15" s="19">
        <f t="shared" si="0"/>
        <v>9</v>
      </c>
      <c r="B15" s="20"/>
      <c r="C15" s="20"/>
      <c r="D15" s="66"/>
      <c r="E15" s="208"/>
      <c r="F15" s="23"/>
      <c r="G15" s="24"/>
      <c r="H15" s="25"/>
      <c r="I15" s="25"/>
      <c r="J15" s="129"/>
      <c r="L15" s="28"/>
    </row>
    <row r="16" spans="1:13">
      <c r="A16" s="19">
        <f t="shared" si="0"/>
        <v>10</v>
      </c>
      <c r="B16" s="20"/>
      <c r="C16" s="20"/>
      <c r="D16" s="66"/>
      <c r="E16" s="208"/>
      <c r="F16" s="23"/>
      <c r="G16" s="24"/>
      <c r="H16" s="25"/>
      <c r="I16" s="25"/>
      <c r="J16" s="129"/>
      <c r="L16" s="28"/>
    </row>
    <row r="17" spans="1:13">
      <c r="A17" s="19"/>
      <c r="B17" s="20"/>
      <c r="C17" s="20"/>
      <c r="D17" s="66"/>
      <c r="E17" s="208"/>
      <c r="F17" s="23"/>
      <c r="G17" s="24"/>
      <c r="H17" s="25"/>
      <c r="I17" s="25"/>
      <c r="J17" s="129"/>
      <c r="L17" s="28"/>
    </row>
    <row r="18" spans="1:13">
      <c r="A18" s="19"/>
      <c r="B18" s="22" t="s">
        <v>308</v>
      </c>
      <c r="C18" s="20"/>
      <c r="D18" s="65"/>
      <c r="E18" s="65"/>
      <c r="F18" s="23">
        <f>ROUND(SUM(F7:F17),2)</f>
        <v>0</v>
      </c>
      <c r="G18" s="24">
        <f>IF(基本信息!$C$4&lt;&gt;"B","",ROUND(SUM(G7:G17),2))</f>
        <v>0</v>
      </c>
      <c r="H18" s="25">
        <f>IF(基本信息!$C$4&lt;&gt;"B","",ROUND(SUM(H7:H17),2))</f>
        <v>0</v>
      </c>
      <c r="I18" s="26">
        <f>IF(基本信息!$C$4&lt;&gt;"B","",IF(F18=0,0,ROUND(H18/ABS(F18),4)))</f>
        <v>0</v>
      </c>
      <c r="J18" s="129"/>
      <c r="L18" s="28"/>
    </row>
    <row r="19" spans="1:13">
      <c r="A19" s="33"/>
      <c r="B19" s="132" t="s">
        <v>337</v>
      </c>
      <c r="C19" s="31"/>
      <c r="D19" s="66"/>
      <c r="E19" s="66"/>
      <c r="F19" s="23"/>
      <c r="G19" s="24"/>
      <c r="H19" s="25">
        <f>IF(基本信息!$C$4&lt;&gt;"B","",G19-F19)</f>
        <v>0</v>
      </c>
      <c r="I19" s="26">
        <f>IF(基本信息!$C$4&lt;&gt;"B","",IF(F19=0,0,ROUND(H19/ABS(F19),4)))</f>
        <v>0</v>
      </c>
      <c r="J19" s="60"/>
      <c r="L19" s="28"/>
    </row>
    <row r="20" spans="1:13">
      <c r="A20" s="34"/>
      <c r="B20" s="35" t="s">
        <v>310</v>
      </c>
      <c r="C20" s="35"/>
      <c r="D20" s="209"/>
      <c r="E20" s="209"/>
      <c r="F20" s="37">
        <f>ROUND(SUM(F18,-F19),2)</f>
        <v>0</v>
      </c>
      <c r="G20" s="38">
        <f>IF(基本信息!$C$4&lt;&gt;"B","",ROUND(SUM(G18,-G19),2))</f>
        <v>0</v>
      </c>
      <c r="H20" s="39">
        <f>IF(基本信息!$C$4&lt;&gt;"B","",ROUND(SUM(H18,-H19),2))</f>
        <v>0</v>
      </c>
      <c r="I20" s="40">
        <f>IF(基本信息!$C$4&lt;&gt;"B","",IF(F20=0,0,ROUND(H20/ABS(F20),4)))</f>
        <v>0</v>
      </c>
      <c r="J20" s="100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IF(基本信息!$C$4="B","评估人员:"&amp;基本信息!C49,"")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23"/>
  <sheetViews>
    <sheetView showGridLines="0" view="pageBreakPreview" zoomScale="112" zoomScaleNormal="100" workbookViewId="0">
      <pane xSplit="11" ySplit="6" topLeftCell="L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3" width="19" customWidth="1"/>
    <col min="4" max="4" width="10.640625" customWidth="1"/>
    <col min="5" max="5" width="9.5703125" customWidth="1"/>
    <col min="6" max="6" width="7.5703125" customWidth="1"/>
    <col min="7" max="8" width="15.640625" customWidth="1"/>
    <col min="9" max="9" width="12.35546875" customWidth="1"/>
    <col min="10" max="10" width="8.0703125" customWidth="1"/>
    <col min="13" max="13" width="12.5703125" customWidth="1"/>
  </cols>
  <sheetData>
    <row r="1" spans="1:14" ht="30" customHeight="1">
      <c r="A1" s="2" t="str">
        <f>目录!C35</f>
        <v>其他权益工具投资评估明细表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>
      <c r="A3" s="5"/>
      <c r="B3" s="5"/>
      <c r="C3" s="5"/>
      <c r="D3" s="5"/>
      <c r="E3" s="5"/>
      <c r="F3" s="5"/>
      <c r="G3" s="5"/>
      <c r="H3" s="5"/>
      <c r="I3" s="5"/>
      <c r="J3" s="6"/>
      <c r="K3" s="6" t="str">
        <f>目录!E35&amp;目录!F35</f>
        <v>表4-5</v>
      </c>
    </row>
    <row r="4" spans="1:14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6" t="s">
        <v>224</v>
      </c>
    </row>
    <row r="5" spans="1:14" ht="15">
      <c r="A5" s="7" t="s">
        <v>225</v>
      </c>
      <c r="B5" s="8"/>
      <c r="C5" s="8"/>
      <c r="D5" s="8"/>
      <c r="E5" s="8"/>
      <c r="F5" s="8"/>
      <c r="G5" s="8"/>
      <c r="H5" s="9" t="s">
        <v>226</v>
      </c>
      <c r="I5" s="10"/>
      <c r="J5" s="10"/>
      <c r="K5" s="11"/>
    </row>
    <row r="6" spans="1:14" s="1" customFormat="1" ht="12.45">
      <c r="A6" s="12" t="s">
        <v>291</v>
      </c>
      <c r="B6" s="13" t="s">
        <v>350</v>
      </c>
      <c r="C6" s="13" t="s">
        <v>351</v>
      </c>
      <c r="D6" s="13" t="s">
        <v>301</v>
      </c>
      <c r="E6" s="13" t="s">
        <v>343</v>
      </c>
      <c r="F6" s="13" t="s">
        <v>293</v>
      </c>
      <c r="G6" s="14" t="s">
        <v>207</v>
      </c>
      <c r="H6" s="15" t="s">
        <v>208</v>
      </c>
      <c r="I6" s="16" t="s">
        <v>209</v>
      </c>
      <c r="J6" s="16" t="s">
        <v>210</v>
      </c>
      <c r="K6" s="17" t="s">
        <v>221</v>
      </c>
      <c r="M6" s="18" t="s">
        <v>227</v>
      </c>
      <c r="N6" s="18" t="s">
        <v>228</v>
      </c>
    </row>
    <row r="7" spans="1:14">
      <c r="A7" s="19">
        <v>1</v>
      </c>
      <c r="B7" s="20"/>
      <c r="C7" s="20"/>
      <c r="D7" s="20"/>
      <c r="E7" s="183"/>
      <c r="F7" s="22" t="s">
        <v>295</v>
      </c>
      <c r="G7" s="23"/>
      <c r="H7" s="24"/>
      <c r="I7" s="25">
        <f>IF(基本信息!$C$4&lt;&gt;"B","",H7-G7)</f>
        <v>0</v>
      </c>
      <c r="J7" s="26">
        <f>IF(基本信息!$C$4&lt;&gt;"B","",IF(G7=0,0,ROUND(I7/ABS(G7),4)))</f>
        <v>0</v>
      </c>
      <c r="K7" s="27"/>
      <c r="M7" s="28"/>
    </row>
    <row r="8" spans="1:14">
      <c r="A8" s="19">
        <f>A7+1</f>
        <v>2</v>
      </c>
      <c r="B8" s="20"/>
      <c r="C8" s="20"/>
      <c r="D8" s="20"/>
      <c r="E8" s="183"/>
      <c r="F8" s="22"/>
      <c r="G8" s="23"/>
      <c r="H8" s="24"/>
      <c r="I8" s="25"/>
      <c r="J8" s="25"/>
      <c r="K8" s="27"/>
      <c r="M8" s="28"/>
    </row>
    <row r="9" spans="1:14">
      <c r="A9" s="19">
        <f t="shared" ref="A9:A16" si="0">A8+1</f>
        <v>3</v>
      </c>
      <c r="B9" s="20"/>
      <c r="C9" s="20"/>
      <c r="D9" s="20"/>
      <c r="E9" s="183"/>
      <c r="F9" s="22"/>
      <c r="G9" s="23"/>
      <c r="H9" s="24"/>
      <c r="I9" s="25"/>
      <c r="J9" s="25"/>
      <c r="K9" s="27"/>
      <c r="M9" s="28"/>
    </row>
    <row r="10" spans="1:14">
      <c r="A10" s="19">
        <f t="shared" si="0"/>
        <v>4</v>
      </c>
      <c r="B10" s="20"/>
      <c r="C10" s="20"/>
      <c r="D10" s="20"/>
      <c r="E10" s="183"/>
      <c r="F10" s="22"/>
      <c r="G10" s="23"/>
      <c r="H10" s="24"/>
      <c r="I10" s="25"/>
      <c r="J10" s="25"/>
      <c r="K10" s="27"/>
      <c r="M10" s="28"/>
    </row>
    <row r="11" spans="1:14">
      <c r="A11" s="19">
        <f t="shared" si="0"/>
        <v>5</v>
      </c>
      <c r="B11" s="20"/>
      <c r="C11" s="20"/>
      <c r="D11" s="20"/>
      <c r="E11" s="183"/>
      <c r="F11" s="22"/>
      <c r="G11" s="23"/>
      <c r="H11" s="24"/>
      <c r="I11" s="25"/>
      <c r="J11" s="25"/>
      <c r="K11" s="27"/>
      <c r="M11" s="28"/>
    </row>
    <row r="12" spans="1:14">
      <c r="A12" s="19">
        <f t="shared" si="0"/>
        <v>6</v>
      </c>
      <c r="B12" s="20"/>
      <c r="C12" s="20"/>
      <c r="D12" s="20"/>
      <c r="E12" s="183"/>
      <c r="F12" s="22"/>
      <c r="G12" s="23"/>
      <c r="H12" s="24"/>
      <c r="I12" s="25"/>
      <c r="J12" s="25"/>
      <c r="K12" s="27"/>
      <c r="M12" s="28"/>
    </row>
    <row r="13" spans="1:14">
      <c r="A13" s="19">
        <f t="shared" si="0"/>
        <v>7</v>
      </c>
      <c r="B13" s="20"/>
      <c r="C13" s="20"/>
      <c r="D13" s="20"/>
      <c r="E13" s="183"/>
      <c r="F13" s="22"/>
      <c r="G13" s="23"/>
      <c r="H13" s="24"/>
      <c r="I13" s="25"/>
      <c r="J13" s="25"/>
      <c r="K13" s="27"/>
      <c r="M13" s="28"/>
    </row>
    <row r="14" spans="1:14">
      <c r="A14" s="19">
        <f t="shared" si="0"/>
        <v>8</v>
      </c>
      <c r="B14" s="20"/>
      <c r="C14" s="20"/>
      <c r="D14" s="20"/>
      <c r="E14" s="183"/>
      <c r="F14" s="22"/>
      <c r="G14" s="23"/>
      <c r="H14" s="24"/>
      <c r="I14" s="25"/>
      <c r="J14" s="25"/>
      <c r="K14" s="27"/>
      <c r="M14" s="28"/>
    </row>
    <row r="15" spans="1:14">
      <c r="A15" s="19">
        <f t="shared" si="0"/>
        <v>9</v>
      </c>
      <c r="B15" s="20"/>
      <c r="C15" s="20"/>
      <c r="D15" s="20"/>
      <c r="E15" s="183"/>
      <c r="F15" s="22"/>
      <c r="G15" s="23"/>
      <c r="H15" s="24"/>
      <c r="I15" s="25"/>
      <c r="J15" s="25"/>
      <c r="K15" s="27"/>
      <c r="M15" s="28"/>
    </row>
    <row r="16" spans="1:14">
      <c r="A16" s="19">
        <f t="shared" si="0"/>
        <v>10</v>
      </c>
      <c r="B16" s="20"/>
      <c r="C16" s="20"/>
      <c r="D16" s="20"/>
      <c r="E16" s="183"/>
      <c r="F16" s="22"/>
      <c r="G16" s="23"/>
      <c r="H16" s="24"/>
      <c r="I16" s="25"/>
      <c r="J16" s="25"/>
      <c r="K16" s="27"/>
      <c r="M16" s="28"/>
    </row>
    <row r="17" spans="1:14">
      <c r="A17" s="19"/>
      <c r="B17" s="20"/>
      <c r="C17" s="20"/>
      <c r="D17" s="20"/>
      <c r="E17" s="183"/>
      <c r="F17" s="22"/>
      <c r="G17" s="23"/>
      <c r="H17" s="24"/>
      <c r="I17" s="25"/>
      <c r="J17" s="25"/>
      <c r="K17" s="27"/>
      <c r="M17" s="28"/>
    </row>
    <row r="18" spans="1:14">
      <c r="A18" s="29"/>
      <c r="B18" s="30"/>
      <c r="C18" s="203"/>
      <c r="D18" s="31"/>
      <c r="E18" s="188"/>
      <c r="F18" s="30"/>
      <c r="G18" s="23"/>
      <c r="H18" s="204"/>
      <c r="I18" s="205"/>
      <c r="J18" s="206"/>
      <c r="K18" s="27"/>
      <c r="M18" s="28"/>
    </row>
    <row r="19" spans="1:14">
      <c r="A19" s="33"/>
      <c r="B19" s="30"/>
      <c r="C19" s="207"/>
      <c r="D19" s="31"/>
      <c r="E19" s="188"/>
      <c r="F19" s="30"/>
      <c r="G19" s="23"/>
      <c r="H19" s="24"/>
      <c r="I19" s="25"/>
      <c r="J19" s="26"/>
      <c r="K19" s="27"/>
      <c r="M19" s="28"/>
    </row>
    <row r="20" spans="1:14">
      <c r="A20" s="34"/>
      <c r="B20" s="189"/>
      <c r="C20" s="35" t="s">
        <v>310</v>
      </c>
      <c r="D20" s="35"/>
      <c r="E20" s="35"/>
      <c r="F20" s="35"/>
      <c r="G20" s="37">
        <f>ROUND(SUM(G7:G19),2)</f>
        <v>0</v>
      </c>
      <c r="H20" s="38">
        <f>IF(基本信息!$C$4&lt;&gt;"B","",ROUND(SUM(H7:H19),2))</f>
        <v>0</v>
      </c>
      <c r="I20" s="39">
        <f>IF(基本信息!$C$4&lt;&gt;"B","",ROUND(SUM(I7:I19),2))</f>
        <v>0</v>
      </c>
      <c r="J20" s="40">
        <f>IF(基本信息!$C$4&lt;&gt;"B","",IF(G20=0,0,ROUND(I20/ABS(G20),4)))</f>
        <v>0</v>
      </c>
      <c r="K20" s="41"/>
      <c r="M20" s="42"/>
      <c r="N20" s="43" t="str">
        <f>IF(G20-M20=0,"OK","F")</f>
        <v>OK</v>
      </c>
    </row>
    <row r="21" spans="1:1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4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6"/>
      <c r="H22" s="44"/>
      <c r="I22" s="44"/>
      <c r="J22" s="44"/>
      <c r="K22" s="47" t="str">
        <f>IF(基本信息!$C$4="B","评估人员:"&amp;基本信息!C50,"")</f>
        <v>评估人员:</v>
      </c>
      <c r="L22" s="48"/>
    </row>
    <row r="23" spans="1:14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6"/>
      <c r="H23" s="44"/>
      <c r="I23" s="44"/>
      <c r="J23" s="44"/>
      <c r="K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2" width="33" customWidth="1"/>
    <col min="3" max="3" width="19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2" max="12" width="12.5703125" customWidth="1"/>
  </cols>
  <sheetData>
    <row r="1" spans="1:13" ht="30" customHeight="1">
      <c r="A1" s="2" t="str">
        <f>目录!C36</f>
        <v>其他非流动金融资产评估明细表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目录!E36&amp;目录!F36</f>
        <v>表4-6</v>
      </c>
    </row>
    <row r="4" spans="1:13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352</v>
      </c>
      <c r="C6" s="13" t="s">
        <v>301</v>
      </c>
      <c r="D6" s="13" t="s">
        <v>353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183"/>
      <c r="E7" s="22" t="s">
        <v>295</v>
      </c>
      <c r="F7" s="23"/>
      <c r="G7" s="24"/>
      <c r="H7" s="25">
        <f>IF(基本信息!$C$4&lt;&gt;"B","",G7-F7)</f>
        <v>0</v>
      </c>
      <c r="I7" s="26">
        <f>IF(基本信息!$C$4&lt;&gt;"B","",IF(F7=0,0,ROUND(H7/ABS(F7),4)))</f>
        <v>0</v>
      </c>
      <c r="J7" s="27"/>
      <c r="L7" s="28"/>
    </row>
    <row r="8" spans="1:13">
      <c r="A8" s="19">
        <f>A7+1</f>
        <v>2</v>
      </c>
      <c r="B8" s="20"/>
      <c r="C8" s="20"/>
      <c r="D8" s="183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183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183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183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183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183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183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183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183"/>
      <c r="E16" s="22"/>
      <c r="F16" s="23"/>
      <c r="G16" s="24"/>
      <c r="H16" s="25"/>
      <c r="I16" s="25"/>
      <c r="J16" s="27"/>
      <c r="L16" s="28"/>
    </row>
    <row r="17" spans="1:13">
      <c r="A17" s="19"/>
      <c r="B17" s="20"/>
      <c r="C17" s="20"/>
      <c r="D17" s="183"/>
      <c r="E17" s="22"/>
      <c r="F17" s="23"/>
      <c r="G17" s="24"/>
      <c r="H17" s="25"/>
      <c r="I17" s="25"/>
      <c r="J17" s="27"/>
      <c r="L17" s="28"/>
    </row>
    <row r="18" spans="1:13">
      <c r="A18" s="29"/>
      <c r="B18" s="30"/>
      <c r="C18" s="203"/>
      <c r="D18" s="188"/>
      <c r="E18" s="30"/>
      <c r="F18" s="23"/>
      <c r="G18" s="204"/>
      <c r="H18" s="205"/>
      <c r="I18" s="206"/>
      <c r="J18" s="27"/>
      <c r="L18" s="28"/>
    </row>
    <row r="19" spans="1:13">
      <c r="A19" s="33"/>
      <c r="B19" s="30"/>
      <c r="C19" s="207"/>
      <c r="D19" s="188"/>
      <c r="E19" s="30"/>
      <c r="F19" s="23"/>
      <c r="G19" s="24"/>
      <c r="H19" s="25"/>
      <c r="I19" s="26"/>
      <c r="J19" s="27"/>
      <c r="L19" s="28"/>
    </row>
    <row r="20" spans="1:13">
      <c r="A20" s="34"/>
      <c r="B20" s="189"/>
      <c r="C20" s="35" t="s">
        <v>310</v>
      </c>
      <c r="D20" s="35"/>
      <c r="E20" s="35"/>
      <c r="F20" s="37">
        <f>ROUND(SUM(F7:F19),2)</f>
        <v>0</v>
      </c>
      <c r="G20" s="38">
        <f>IF(基本信息!$C$4&lt;&gt;"B","",ROUND(SUM(G7:G19),2))</f>
        <v>0</v>
      </c>
      <c r="H20" s="39">
        <f>IF(基本信息!$C$4&lt;&gt;"B","",ROUND(SUM(H7:H19),2))</f>
        <v>0</v>
      </c>
      <c r="I20" s="40">
        <f>IF(基本信息!$C$4&lt;&gt;"B","",IF(F20=0,0,ROUND(H20/ABS(F20),4)))</f>
        <v>0</v>
      </c>
      <c r="J20" s="41"/>
      <c r="L20" s="42"/>
      <c r="M20" s="43" t="str">
        <f>IF(F20-L20=0,"OK","F")</f>
        <v>OK</v>
      </c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3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7" t="str">
        <f>IF(基本信息!$C$4="B","评估人员:"&amp;基本信息!C51,"")</f>
        <v>评估人员:</v>
      </c>
      <c r="K22" s="48"/>
    </row>
    <row r="23" spans="1:13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6" customWidth="1"/>
    <col min="2" max="3" width="19" customWidth="1"/>
    <col min="4" max="4" width="5.5703125" customWidth="1"/>
    <col min="5" max="5" width="7.5703125" customWidth="1"/>
    <col min="6" max="7" width="9.5703125" customWidth="1"/>
    <col min="8" max="8" width="13.5703125" customWidth="1"/>
    <col min="9" max="10" width="15.640625" customWidth="1"/>
    <col min="11" max="11" width="6.640625" customWidth="1"/>
    <col min="12" max="13" width="12.35546875" customWidth="1"/>
    <col min="14" max="14" width="8.0703125" customWidth="1"/>
    <col min="17" max="17" width="12.5703125" customWidth="1"/>
  </cols>
  <sheetData>
    <row r="1" spans="1:18" ht="30" customHeight="1">
      <c r="A1" s="2" t="str">
        <f>目录!C37</f>
        <v>投资性房地产评估明细表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 t="str">
        <f>目录!E37&amp;目录!F37</f>
        <v>表4-7</v>
      </c>
    </row>
    <row r="4" spans="1:18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224</v>
      </c>
    </row>
    <row r="5" spans="1:18" ht="15">
      <c r="A5" s="7" t="s">
        <v>225</v>
      </c>
      <c r="B5" s="8"/>
      <c r="C5" s="8"/>
      <c r="D5" s="8"/>
      <c r="E5" s="8"/>
      <c r="F5" s="8"/>
      <c r="G5" s="8"/>
      <c r="H5" s="8"/>
      <c r="I5" s="8"/>
      <c r="J5" s="9" t="s">
        <v>226</v>
      </c>
      <c r="K5" s="10"/>
      <c r="L5" s="10"/>
      <c r="M5" s="10"/>
      <c r="N5" s="10"/>
      <c r="O5" s="11"/>
    </row>
    <row r="6" spans="1:18" s="1" customFormat="1" ht="12.45">
      <c r="A6" s="425" t="s">
        <v>354</v>
      </c>
      <c r="B6" s="427" t="s">
        <v>355</v>
      </c>
      <c r="C6" s="427" t="s">
        <v>356</v>
      </c>
      <c r="D6" s="427" t="s">
        <v>357</v>
      </c>
      <c r="E6" s="427" t="s">
        <v>358</v>
      </c>
      <c r="F6" s="117" t="s">
        <v>359</v>
      </c>
      <c r="G6" s="117" t="s">
        <v>360</v>
      </c>
      <c r="H6" s="172" t="s">
        <v>207</v>
      </c>
      <c r="I6" s="173"/>
      <c r="J6" s="419" t="s">
        <v>361</v>
      </c>
      <c r="K6" s="182" t="s">
        <v>362</v>
      </c>
      <c r="L6" s="421" t="s">
        <v>363</v>
      </c>
      <c r="M6" s="423" t="s">
        <v>209</v>
      </c>
      <c r="N6" s="423" t="s">
        <v>210</v>
      </c>
      <c r="O6" s="424" t="s">
        <v>221</v>
      </c>
      <c r="Q6" s="18"/>
      <c r="R6" s="18"/>
    </row>
    <row r="7" spans="1:18" s="1" customFormat="1">
      <c r="A7" s="426"/>
      <c r="B7" s="428"/>
      <c r="C7" s="428"/>
      <c r="D7" s="428"/>
      <c r="E7" s="428"/>
      <c r="F7" s="77" t="s">
        <v>364</v>
      </c>
      <c r="G7" s="77" t="s">
        <v>365</v>
      </c>
      <c r="H7" s="77" t="s">
        <v>366</v>
      </c>
      <c r="I7" s="105" t="s">
        <v>367</v>
      </c>
      <c r="J7" s="420"/>
      <c r="K7" s="79" t="s">
        <v>368</v>
      </c>
      <c r="L7" s="422"/>
      <c r="M7" s="369"/>
      <c r="N7" s="369"/>
      <c r="O7" s="371"/>
      <c r="Q7" s="18" t="s">
        <v>227</v>
      </c>
      <c r="R7" s="18" t="s">
        <v>228</v>
      </c>
    </row>
    <row r="8" spans="1:18">
      <c r="A8" s="19">
        <v>1</v>
      </c>
      <c r="B8" s="20"/>
      <c r="C8" s="20"/>
      <c r="D8" s="20"/>
      <c r="E8" s="184"/>
      <c r="F8" s="184"/>
      <c r="G8" s="184"/>
      <c r="H8" s="202"/>
      <c r="I8" s="23"/>
      <c r="J8" s="24"/>
      <c r="K8" s="186"/>
      <c r="L8" s="25"/>
      <c r="M8" s="25">
        <f>IF(基本信息!$C$4&lt;&gt;"B","",L8-I8)</f>
        <v>0</v>
      </c>
      <c r="N8" s="26">
        <f>IF(基本信息!$C$4&lt;&gt;"B","",IF(I8=0,0,ROUND(M8/ABS(I8),4)))</f>
        <v>0</v>
      </c>
      <c r="O8" s="27"/>
      <c r="Q8" s="28"/>
    </row>
    <row r="9" spans="1:18">
      <c r="A9" s="19">
        <f>A8+1</f>
        <v>2</v>
      </c>
      <c r="B9" s="20"/>
      <c r="C9" s="20"/>
      <c r="D9" s="20"/>
      <c r="E9" s="184"/>
      <c r="F9" s="184"/>
      <c r="G9" s="184"/>
      <c r="H9" s="202"/>
      <c r="I9" s="23"/>
      <c r="J9" s="24"/>
      <c r="K9" s="180"/>
      <c r="L9" s="25"/>
      <c r="M9" s="25"/>
      <c r="N9" s="25"/>
      <c r="O9" s="27"/>
      <c r="Q9" s="28"/>
    </row>
    <row r="10" spans="1:18">
      <c r="A10" s="19">
        <f t="shared" ref="A10:A17" si="0">A9+1</f>
        <v>3</v>
      </c>
      <c r="B10" s="20"/>
      <c r="C10" s="20"/>
      <c r="D10" s="20"/>
      <c r="E10" s="184"/>
      <c r="F10" s="184"/>
      <c r="G10" s="184"/>
      <c r="H10" s="202"/>
      <c r="I10" s="23"/>
      <c r="J10" s="24"/>
      <c r="K10" s="180"/>
      <c r="L10" s="25"/>
      <c r="M10" s="25"/>
      <c r="N10" s="25"/>
      <c r="O10" s="27"/>
      <c r="Q10" s="28"/>
    </row>
    <row r="11" spans="1:18">
      <c r="A11" s="19">
        <f t="shared" si="0"/>
        <v>4</v>
      </c>
      <c r="B11" s="20"/>
      <c r="C11" s="20"/>
      <c r="D11" s="20"/>
      <c r="E11" s="184"/>
      <c r="F11" s="184"/>
      <c r="G11" s="184"/>
      <c r="H11" s="202"/>
      <c r="I11" s="23"/>
      <c r="J11" s="24"/>
      <c r="K11" s="180"/>
      <c r="L11" s="25"/>
      <c r="M11" s="25"/>
      <c r="N11" s="25"/>
      <c r="O11" s="27"/>
      <c r="Q11" s="28"/>
    </row>
    <row r="12" spans="1:18">
      <c r="A12" s="19">
        <f t="shared" si="0"/>
        <v>5</v>
      </c>
      <c r="B12" s="20"/>
      <c r="C12" s="20"/>
      <c r="D12" s="20"/>
      <c r="E12" s="184"/>
      <c r="F12" s="184"/>
      <c r="G12" s="184"/>
      <c r="H12" s="202"/>
      <c r="I12" s="23"/>
      <c r="J12" s="24"/>
      <c r="K12" s="180"/>
      <c r="L12" s="25"/>
      <c r="M12" s="25"/>
      <c r="N12" s="25"/>
      <c r="O12" s="27"/>
      <c r="Q12" s="28"/>
    </row>
    <row r="13" spans="1:18">
      <c r="A13" s="19">
        <f t="shared" si="0"/>
        <v>6</v>
      </c>
      <c r="B13" s="20"/>
      <c r="C13" s="20"/>
      <c r="D13" s="20"/>
      <c r="E13" s="184"/>
      <c r="F13" s="184"/>
      <c r="G13" s="184"/>
      <c r="H13" s="202"/>
      <c r="I13" s="23"/>
      <c r="J13" s="24"/>
      <c r="K13" s="180"/>
      <c r="L13" s="25"/>
      <c r="M13" s="25"/>
      <c r="N13" s="25"/>
      <c r="O13" s="27"/>
      <c r="Q13" s="28"/>
    </row>
    <row r="14" spans="1:18">
      <c r="A14" s="19">
        <f t="shared" si="0"/>
        <v>7</v>
      </c>
      <c r="B14" s="20"/>
      <c r="C14" s="20"/>
      <c r="D14" s="20"/>
      <c r="E14" s="184"/>
      <c r="F14" s="184"/>
      <c r="G14" s="184"/>
      <c r="H14" s="202"/>
      <c r="I14" s="23"/>
      <c r="J14" s="24"/>
      <c r="K14" s="180"/>
      <c r="L14" s="25"/>
      <c r="M14" s="25"/>
      <c r="N14" s="25"/>
      <c r="O14" s="27"/>
      <c r="Q14" s="28"/>
    </row>
    <row r="15" spans="1:18">
      <c r="A15" s="19">
        <f t="shared" si="0"/>
        <v>8</v>
      </c>
      <c r="B15" s="20"/>
      <c r="C15" s="20"/>
      <c r="D15" s="20"/>
      <c r="E15" s="184"/>
      <c r="F15" s="184"/>
      <c r="G15" s="184"/>
      <c r="H15" s="202"/>
      <c r="I15" s="23"/>
      <c r="J15" s="24"/>
      <c r="K15" s="180"/>
      <c r="L15" s="25"/>
      <c r="M15" s="25"/>
      <c r="N15" s="25"/>
      <c r="O15" s="27"/>
      <c r="Q15" s="28"/>
    </row>
    <row r="16" spans="1:18">
      <c r="A16" s="19">
        <f t="shared" si="0"/>
        <v>9</v>
      </c>
      <c r="B16" s="20"/>
      <c r="C16" s="20"/>
      <c r="D16" s="20"/>
      <c r="E16" s="184"/>
      <c r="F16" s="184"/>
      <c r="G16" s="184"/>
      <c r="H16" s="202"/>
      <c r="I16" s="23"/>
      <c r="J16" s="24"/>
      <c r="K16" s="180"/>
      <c r="L16" s="25"/>
      <c r="M16" s="25"/>
      <c r="N16" s="25"/>
      <c r="O16" s="27"/>
      <c r="Q16" s="28"/>
    </row>
    <row r="17" spans="1:18">
      <c r="A17" s="19">
        <f t="shared" si="0"/>
        <v>10</v>
      </c>
      <c r="B17" s="20"/>
      <c r="C17" s="20"/>
      <c r="D17" s="20"/>
      <c r="E17" s="184"/>
      <c r="F17" s="184"/>
      <c r="G17" s="184"/>
      <c r="H17" s="202"/>
      <c r="I17" s="23"/>
      <c r="J17" s="24"/>
      <c r="K17" s="180"/>
      <c r="L17" s="25"/>
      <c r="M17" s="25"/>
      <c r="N17" s="25"/>
      <c r="O17" s="27"/>
      <c r="Q17" s="28"/>
    </row>
    <row r="18" spans="1:18">
      <c r="A18" s="19"/>
      <c r="B18" s="20"/>
      <c r="C18" s="20"/>
      <c r="D18" s="20"/>
      <c r="E18" s="184"/>
      <c r="F18" s="184"/>
      <c r="G18" s="184"/>
      <c r="H18" s="202"/>
      <c r="I18" s="23"/>
      <c r="J18" s="24"/>
      <c r="K18" s="180"/>
      <c r="L18" s="25"/>
      <c r="M18" s="25"/>
      <c r="N18" s="25"/>
      <c r="O18" s="27"/>
      <c r="Q18" s="28"/>
    </row>
    <row r="19" spans="1:18">
      <c r="A19" s="29"/>
      <c r="B19" s="30"/>
      <c r="C19" s="22" t="s">
        <v>308</v>
      </c>
      <c r="D19" s="31"/>
      <c r="E19" s="187"/>
      <c r="F19" s="187"/>
      <c r="G19" s="187"/>
      <c r="H19" s="185">
        <f>SUM(H8:H18)</f>
        <v>0</v>
      </c>
      <c r="I19" s="23">
        <f>SUM(I8:I18)</f>
        <v>0</v>
      </c>
      <c r="J19" s="24">
        <f>IF(基本信息!$C$4&lt;&gt;"B","",SUM(J8:J18))</f>
        <v>0</v>
      </c>
      <c r="K19" s="180"/>
      <c r="L19" s="25">
        <f>IF(基本信息!$C$4&lt;&gt;"B","",SUM(L8:L18))</f>
        <v>0</v>
      </c>
      <c r="M19" s="25">
        <f>IF(基本信息!$C$4&lt;&gt;"B","",SUM(M8:M18))</f>
        <v>0</v>
      </c>
      <c r="N19" s="26">
        <f>IF(基本信息!$C$4&lt;&gt;"B","",IF(I19=0,0,ROUND(M19/ABS(I19),4)))</f>
        <v>0</v>
      </c>
      <c r="O19" s="27"/>
      <c r="Q19" s="28"/>
    </row>
    <row r="20" spans="1:18">
      <c r="A20" s="33"/>
      <c r="B20" s="30"/>
      <c r="C20" s="132" t="s">
        <v>337</v>
      </c>
      <c r="D20" s="31"/>
      <c r="E20" s="187"/>
      <c r="F20" s="187"/>
      <c r="G20" s="187"/>
      <c r="H20" s="30"/>
      <c r="I20" s="23"/>
      <c r="J20" s="24"/>
      <c r="K20" s="180"/>
      <c r="L20" s="25"/>
      <c r="M20" s="25"/>
      <c r="N20" s="26">
        <f>IF(基本信息!$C$4&lt;&gt;"B","",IF(I20=0,0,ROUND(M20/ABS(I20),4)))</f>
        <v>0</v>
      </c>
      <c r="O20" s="27"/>
      <c r="Q20" s="28"/>
    </row>
    <row r="21" spans="1:18">
      <c r="A21" s="34"/>
      <c r="B21" s="189"/>
      <c r="C21" s="35" t="s">
        <v>310</v>
      </c>
      <c r="D21" s="35"/>
      <c r="E21" s="35"/>
      <c r="F21" s="35"/>
      <c r="G21" s="35"/>
      <c r="H21" s="35"/>
      <c r="I21" s="37">
        <f>ROUND(SUM(I19,-I20),2)</f>
        <v>0</v>
      </c>
      <c r="J21" s="38"/>
      <c r="K21" s="181"/>
      <c r="L21" s="39">
        <f>IF(基本信息!$C$4&lt;&gt;"B","",ROUND(SUM(L19,-L20),2))</f>
        <v>0</v>
      </c>
      <c r="M21" s="39">
        <f>IF(基本信息!$C$4&lt;&gt;"B","",ROUND(SUM(M19,-M20),2))</f>
        <v>0</v>
      </c>
      <c r="N21" s="40">
        <f>IF(基本信息!$C$4&lt;&gt;"B","",IF(I21=0,0,ROUND(M21/ABS(I21),4)))</f>
        <v>0</v>
      </c>
      <c r="O21" s="41"/>
      <c r="Q21" s="42"/>
      <c r="R21" s="43" t="str">
        <f>IF(I21-Q21=0,"OK","F")</f>
        <v>OK</v>
      </c>
    </row>
    <row r="22" spans="1:18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8">
      <c r="A23" s="45" t="str">
        <f>"被评估企业填表人："&amp;基本信息!$C$13</f>
        <v>被评估企业填表人：陈冲</v>
      </c>
      <c r="B23" s="46"/>
      <c r="C23" s="46"/>
      <c r="D23" s="46"/>
      <c r="E23" s="46"/>
      <c r="F23" s="46"/>
      <c r="G23" s="46"/>
      <c r="H23" s="46"/>
      <c r="I23" s="46"/>
      <c r="J23" s="44"/>
      <c r="K23" s="44"/>
      <c r="L23" s="44"/>
      <c r="M23" s="44"/>
      <c r="N23" s="44"/>
      <c r="O23" s="47" t="str">
        <f>IF(基本信息!$C$4="B","评估人员:"&amp;基本信息!C52,"")</f>
        <v>评估人员:</v>
      </c>
      <c r="P23" s="48"/>
    </row>
    <row r="24" spans="1:18">
      <c r="A24" s="45" t="str">
        <f>"填表日期："&amp;基本信息!$C$14</f>
        <v>填表日期：2026年07月24日</v>
      </c>
      <c r="B24" s="46"/>
      <c r="C24" s="46"/>
      <c r="D24" s="46"/>
      <c r="E24" s="46"/>
      <c r="F24" s="46"/>
      <c r="G24" s="46"/>
      <c r="H24" s="46"/>
      <c r="I24" s="46"/>
      <c r="J24" s="44"/>
      <c r="K24" s="44"/>
      <c r="L24" s="44"/>
      <c r="M24" s="44"/>
      <c r="N24" s="44"/>
      <c r="O24" s="44"/>
    </row>
  </sheetData>
  <mergeCells count="10">
    <mergeCell ref="A6:A7"/>
    <mergeCell ref="B6:B7"/>
    <mergeCell ref="C6:C7"/>
    <mergeCell ref="D6:D7"/>
    <mergeCell ref="E6:E7"/>
    <mergeCell ref="J6:J7"/>
    <mergeCell ref="L6:L7"/>
    <mergeCell ref="M6:M7"/>
    <mergeCell ref="N6:N7"/>
    <mergeCell ref="O6:O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81" fitToHeight="0" orientation="landscape" r:id="rId1"/>
  <colBreaks count="1" manualBreakCount="1">
    <brk id="15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O22"/>
  <sheetViews>
    <sheetView showGridLines="0" view="pageBreakPreview" zoomScale="95" zoomScaleNormal="100" workbookViewId="0">
      <pane xSplit="10" ySplit="7" topLeftCell="K8" activePane="bottomRight" state="frozen"/>
      <selection pane="topRight"/>
      <selection pane="bottomLeft"/>
      <selection pane="bottomRight" activeCell="F13" sqref="F13"/>
    </sheetView>
  </sheetViews>
  <sheetFormatPr defaultColWidth="9" defaultRowHeight="14.15"/>
  <cols>
    <col min="1" max="1" width="30.42578125" customWidth="1"/>
    <col min="2" max="2" width="7.5703125" customWidth="1"/>
    <col min="3" max="7" width="15.640625" customWidth="1"/>
    <col min="8" max="8" width="14.78515625" customWidth="1"/>
    <col min="9" max="9" width="7.5703125" customWidth="1"/>
    <col min="12" max="12" width="9.5703125" customWidth="1"/>
    <col min="13" max="13" width="5.5703125" customWidth="1"/>
    <col min="15" max="15" width="5.5703125" customWidth="1"/>
  </cols>
  <sheetData>
    <row r="1" spans="1:15" ht="20.149999999999999">
      <c r="A1" s="2" t="str">
        <f>目录!C38</f>
        <v>固定资产评估汇总表</v>
      </c>
      <c r="B1" s="3"/>
      <c r="C1" s="3"/>
      <c r="D1" s="3"/>
      <c r="E1" s="3"/>
      <c r="F1" s="3"/>
      <c r="G1" s="3"/>
      <c r="H1" s="3"/>
      <c r="I1" s="3"/>
      <c r="J1" s="3"/>
    </row>
    <row r="2" spans="1:15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5">
      <c r="A3" s="5"/>
      <c r="B3" s="5"/>
      <c r="C3" s="5"/>
      <c r="D3" s="5"/>
      <c r="E3" s="5"/>
      <c r="F3" s="5"/>
      <c r="G3" s="5"/>
      <c r="H3" s="6"/>
      <c r="I3" s="6"/>
      <c r="J3" s="6" t="str">
        <f>目录!E38&amp;目录!F38</f>
        <v>表4-8</v>
      </c>
    </row>
    <row r="4" spans="1:15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5" ht="17.149999999999999">
      <c r="A5" s="70" t="s">
        <v>225</v>
      </c>
      <c r="B5" s="71"/>
      <c r="C5" s="71"/>
      <c r="D5" s="190"/>
      <c r="E5" s="72" t="s">
        <v>226</v>
      </c>
      <c r="F5" s="73"/>
      <c r="G5" s="73"/>
      <c r="H5" s="73"/>
      <c r="I5" s="73"/>
      <c r="J5" s="74"/>
    </row>
    <row r="6" spans="1:15" s="1" customFormat="1" ht="12.45">
      <c r="A6" s="429" t="s">
        <v>205</v>
      </c>
      <c r="B6" s="117" t="s">
        <v>288</v>
      </c>
      <c r="C6" s="172" t="s">
        <v>207</v>
      </c>
      <c r="D6" s="173"/>
      <c r="E6" s="430" t="s">
        <v>361</v>
      </c>
      <c r="F6" s="368" t="s">
        <v>363</v>
      </c>
      <c r="G6" s="145" t="s">
        <v>209</v>
      </c>
      <c r="H6" s="145"/>
      <c r="I6" s="146" t="s">
        <v>210</v>
      </c>
      <c r="J6" s="191"/>
      <c r="L6" s="76" t="s">
        <v>227</v>
      </c>
      <c r="M6" s="76" t="s">
        <v>228</v>
      </c>
      <c r="N6" s="76" t="s">
        <v>227</v>
      </c>
      <c r="O6" s="76" t="s">
        <v>228</v>
      </c>
    </row>
    <row r="7" spans="1:15" s="1" customFormat="1" ht="12.45">
      <c r="A7" s="426"/>
      <c r="B7" s="77" t="s">
        <v>211</v>
      </c>
      <c r="C7" s="77" t="s">
        <v>366</v>
      </c>
      <c r="D7" s="105" t="s">
        <v>367</v>
      </c>
      <c r="E7" s="431"/>
      <c r="F7" s="369"/>
      <c r="G7" s="79" t="s">
        <v>369</v>
      </c>
      <c r="H7" s="79" t="s">
        <v>370</v>
      </c>
      <c r="I7" s="147" t="s">
        <v>366</v>
      </c>
      <c r="J7" s="80" t="s">
        <v>367</v>
      </c>
      <c r="L7" s="81" t="s">
        <v>366</v>
      </c>
      <c r="M7" s="82"/>
      <c r="N7" s="81" t="s">
        <v>367</v>
      </c>
      <c r="O7" s="82"/>
    </row>
    <row r="8" spans="1:15">
      <c r="A8" s="192" t="s">
        <v>371</v>
      </c>
      <c r="B8" s="91"/>
      <c r="C8" s="176">
        <f>SUM(C9:C11)</f>
        <v>0</v>
      </c>
      <c r="D8" s="114">
        <f>SUM(D9:D11)</f>
        <v>0</v>
      </c>
      <c r="E8" s="24">
        <f>IF(基本信息!$C$4&lt;&gt;"B","",SUM(E9:E11))</f>
        <v>0</v>
      </c>
      <c r="F8" s="25">
        <f>IF(基本信息!$C$4&lt;&gt;"B","",SUM(F9:F11))</f>
        <v>0</v>
      </c>
      <c r="G8" s="25">
        <f>IF(基本信息!$C$4&lt;&gt;"B","",SUM(G9:G11))</f>
        <v>0</v>
      </c>
      <c r="H8" s="25">
        <f>IF(基本信息!$C$4&lt;&gt;"B","",SUM(H9:H11))</f>
        <v>0</v>
      </c>
      <c r="I8" s="115">
        <f>IF(基本信息!$C$4&lt;&gt;"B","",IF(C8=0,0,ROUND(G8/ABS(C8),4)))</f>
        <v>0</v>
      </c>
      <c r="J8" s="60">
        <f>IF(基本信息!$C$4&lt;&gt;"B","",IF(D8=0,0,ROUND(H8/ABS(D8),4)))</f>
        <v>0</v>
      </c>
      <c r="L8" s="157"/>
      <c r="M8" s="193" t="str">
        <f t="shared" ref="M8:M10" si="0">IF(C8-L8=0,"OK","F")</f>
        <v>OK</v>
      </c>
      <c r="N8" s="160"/>
      <c r="O8" s="90" t="str">
        <f t="shared" ref="O8:O10" si="1">IF(D8-N8=0,"OK","F")</f>
        <v>OK</v>
      </c>
    </row>
    <row r="9" spans="1:15">
      <c r="A9" s="194" t="str">
        <f>基本信息!B54</f>
        <v>固定资产——房屋类建筑物</v>
      </c>
      <c r="B9" s="195" t="s">
        <v>107</v>
      </c>
      <c r="C9" s="176">
        <f>IF(OR(基本信息!$C$4="A",基本信息!$C$4="B"),'4.8.1.1房屋'!H21,"")</f>
        <v>0</v>
      </c>
      <c r="D9" s="114">
        <f>IF(OR(基本信息!$C$4="A",基本信息!$C$4="B"),'4.8.1.1房屋'!I21,"")</f>
        <v>0</v>
      </c>
      <c r="E9" s="24">
        <f>IF(基本信息!$C$4&lt;&gt;"B","",'4.8.1.1房屋'!J21)</f>
        <v>0</v>
      </c>
      <c r="F9" s="25">
        <f>IF(基本信息!$C$4&lt;&gt;"B","",'4.8.1.1房屋'!L21)</f>
        <v>0</v>
      </c>
      <c r="G9" s="25">
        <f>IF(基本信息!$C$4&lt;&gt;"B","",E9-C9)</f>
        <v>0</v>
      </c>
      <c r="H9" s="25">
        <f>IF(基本信息!$C$4&lt;&gt;"B","",F9-D9)</f>
        <v>0</v>
      </c>
      <c r="I9" s="115">
        <f>IF(基本信息!$C$4&lt;&gt;"B","",IF(C9=0,0,ROUND(G9/ABS(C9),4)))</f>
        <v>0</v>
      </c>
      <c r="J9" s="60">
        <f>IF(基本信息!$C$4&lt;&gt;"B","",IF(D9=0,0,ROUND(H9/ABS(D9),4)))</f>
        <v>0</v>
      </c>
      <c r="L9" s="160"/>
      <c r="M9" s="193" t="str">
        <f t="shared" si="0"/>
        <v>OK</v>
      </c>
      <c r="N9" s="160"/>
      <c r="O9" s="90" t="str">
        <f t="shared" si="1"/>
        <v>OK</v>
      </c>
    </row>
    <row r="10" spans="1:15">
      <c r="A10" s="194" t="str">
        <f>基本信息!B55</f>
        <v>固定资产——构筑物类建筑物</v>
      </c>
      <c r="B10" s="195" t="s">
        <v>109</v>
      </c>
      <c r="C10" s="176">
        <f>IF(OR(基本信息!$C$4="A",基本信息!$C$4="B"),'4.8.1.2构筑物'!H21,"")</f>
        <v>0</v>
      </c>
      <c r="D10" s="114">
        <f>IF(OR(基本信息!$C$4="A",基本信息!$C$4="B"),'4.8.1.2构筑物'!I21,"")</f>
        <v>0</v>
      </c>
      <c r="E10" s="24">
        <f>IF(基本信息!$C$4&lt;&gt;"B","",'4.8.1.2构筑物'!J21)</f>
        <v>0</v>
      </c>
      <c r="F10" s="25">
        <f>IF(基本信息!$C$4&lt;&gt;"B","",'4.8.1.2构筑物'!L21)</f>
        <v>0</v>
      </c>
      <c r="G10" s="25">
        <f>IF(基本信息!$C$4&lt;&gt;"B","",E10-C10)</f>
        <v>0</v>
      </c>
      <c r="H10" s="25">
        <f>IF(基本信息!$C$4&lt;&gt;"B","",F10-D10)</f>
        <v>0</v>
      </c>
      <c r="I10" s="115">
        <f>IF(基本信息!$C$4&lt;&gt;"B","",IF(C10=0,0,ROUND(G10/ABS(C10),4)))</f>
        <v>0</v>
      </c>
      <c r="J10" s="60">
        <f>IF(基本信息!$C$4&lt;&gt;"B","",IF(D10=0,0,ROUND(H10/ABS(D10),4)))</f>
        <v>0</v>
      </c>
      <c r="L10" s="160"/>
      <c r="M10" s="193" t="str">
        <f t="shared" si="0"/>
        <v>OK</v>
      </c>
      <c r="N10" s="160"/>
      <c r="O10" s="90" t="str">
        <f t="shared" si="1"/>
        <v>OK</v>
      </c>
    </row>
    <row r="11" spans="1:15">
      <c r="A11" s="194" t="str">
        <f>基本信息!B56</f>
        <v>固定资产——管道及沟槽</v>
      </c>
      <c r="B11" s="195" t="s">
        <v>111</v>
      </c>
      <c r="C11" s="176">
        <f>IF(OR(基本信息!$C$4="A",基本信息!$C$4="B"),'4.8.1.3管沟'!H21,"")</f>
        <v>0</v>
      </c>
      <c r="D11" s="114">
        <f>IF(OR(基本信息!$C$4="A",基本信息!$C$4="B"),'4.8.1.3管沟'!I21,"")</f>
        <v>0</v>
      </c>
      <c r="E11" s="24">
        <f>IF(基本信息!$C$4&lt;&gt;"B","",'4.8.1.3管沟'!J21)</f>
        <v>0</v>
      </c>
      <c r="F11" s="25">
        <f>IF(基本信息!$C$4&lt;&gt;"B","",'4.8.1.3管沟'!L21)</f>
        <v>0</v>
      </c>
      <c r="G11" s="25">
        <f>IF(基本信息!$C$4&lt;&gt;"B","",E11-C11)</f>
        <v>0</v>
      </c>
      <c r="H11" s="25">
        <f>IF(基本信息!$C$4&lt;&gt;"B","",F11-D11)</f>
        <v>0</v>
      </c>
      <c r="I11" s="115">
        <f>IF(基本信息!$C$4&lt;&gt;"B","",IF(C11=0,0,ROUND(G11/ABS(C11),4)))</f>
        <v>0</v>
      </c>
      <c r="J11" s="60">
        <f>IF(基本信息!$C$4&lt;&gt;"B","",IF(D11=0,0,ROUND(H11/ABS(D11),4)))</f>
        <v>0</v>
      </c>
      <c r="L11" s="160"/>
      <c r="M11" s="193"/>
      <c r="N11" s="160"/>
      <c r="O11" s="90"/>
    </row>
    <row r="12" spans="1:15">
      <c r="A12" s="116"/>
      <c r="B12" s="91"/>
      <c r="C12" s="176"/>
      <c r="D12" s="114"/>
      <c r="E12" s="24"/>
      <c r="F12" s="25"/>
      <c r="G12" s="25"/>
      <c r="H12" s="25"/>
      <c r="I12" s="115"/>
      <c r="J12" s="60"/>
      <c r="L12" s="160"/>
      <c r="M12" s="196"/>
      <c r="N12" s="160"/>
      <c r="O12" s="93"/>
    </row>
    <row r="13" spans="1:15">
      <c r="A13" s="192" t="s">
        <v>372</v>
      </c>
      <c r="B13" s="91"/>
      <c r="C13" s="176" t="e">
        <f t="shared" ref="C13:D13" si="2">SUM(C14:C17)</f>
        <v>#REF!</v>
      </c>
      <c r="D13" s="114" t="e">
        <f t="shared" si="2"/>
        <v>#REF!</v>
      </c>
      <c r="E13" s="24" t="e">
        <f>IF(基本信息!$C$4&lt;&gt;"B","",SUM(E14:E17))</f>
        <v>#REF!</v>
      </c>
      <c r="F13" s="25" t="e">
        <f>IF(基本信息!$C$4&lt;&gt;"B","",SUM(F14:F17))</f>
        <v>#REF!</v>
      </c>
      <c r="G13" s="25" t="e">
        <f>IF(基本信息!$C$4&lt;&gt;"B","",SUM(G14:G17))</f>
        <v>#REF!</v>
      </c>
      <c r="H13" s="25" t="e">
        <f>IF(基本信息!$C$4&lt;&gt;"B","",SUM(H14:H17))</f>
        <v>#REF!</v>
      </c>
      <c r="I13" s="115" t="e">
        <f>IF(基本信息!$C$4&lt;&gt;"B","",IF(C13=0,0,ROUND(G13/ABS(C13),4)))</f>
        <v>#REF!</v>
      </c>
      <c r="J13" s="60" t="e">
        <f>IF(基本信息!$C$4&lt;&gt;"B","",IF(D13=0,0,ROUND(H13/ABS(D13),4)))</f>
        <v>#REF!</v>
      </c>
      <c r="L13" s="160"/>
      <c r="M13" s="193" t="e">
        <f>IF(C13-L13=0,"OK","F")</f>
        <v>#REF!</v>
      </c>
      <c r="N13" s="160"/>
      <c r="O13" s="90" t="e">
        <f>IF(D13-N13=0,"OK","F")</f>
        <v>#REF!</v>
      </c>
    </row>
    <row r="14" spans="1:15">
      <c r="A14" s="116" t="str">
        <f>基本信息!B57</f>
        <v>固定资产——机械类设备</v>
      </c>
      <c r="B14" s="195" t="s">
        <v>113</v>
      </c>
      <c r="C14" s="176">
        <f>IF(OR(基本信息!$C$4="A",基本信息!$C$4="B"),'4.8.2.1机械设备'!J31,"")</f>
        <v>0</v>
      </c>
      <c r="D14" s="114">
        <f>IF(OR(基本信息!$C$4="A",基本信息!$C$4="B"),'4.8.2.1机械设备'!K31,"")</f>
        <v>0</v>
      </c>
      <c r="E14" s="24">
        <f>IF(基本信息!$C$4&lt;&gt;"B","",'4.8.2.1机械设备'!L31)</f>
        <v>0</v>
      </c>
      <c r="F14" s="25">
        <f>IF(基本信息!$C$4&lt;&gt;"B","",'4.8.2.1机械设备'!N31)</f>
        <v>0</v>
      </c>
      <c r="G14" s="25">
        <f>IF(基本信息!$C$4&lt;&gt;"B","",E14-C14)</f>
        <v>0</v>
      </c>
      <c r="H14" s="25">
        <f>IF(基本信息!$C$4&lt;&gt;"B","",F14-D14)</f>
        <v>0</v>
      </c>
      <c r="I14" s="115">
        <f>IF(基本信息!$C$4&lt;&gt;"B","",IF(C14=0,0,ROUND(G14/ABS(C14),4)))</f>
        <v>0</v>
      </c>
      <c r="J14" s="60">
        <f>IF(基本信息!$C$4&lt;&gt;"B","",IF(D14=0,0,ROUND(H14/ABS(D14),4)))</f>
        <v>0</v>
      </c>
      <c r="L14" s="160"/>
      <c r="M14" s="193" t="str">
        <f>IF(C14-L14=0,"OK","F")</f>
        <v>OK</v>
      </c>
      <c r="N14" s="160"/>
      <c r="O14" s="90" t="str">
        <f>IF(D14-N14=0,"OK","F")</f>
        <v>OK</v>
      </c>
    </row>
    <row r="15" spans="1:15">
      <c r="A15" s="116" t="str">
        <f>基本信息!B58</f>
        <v>固定资产——运输类设备</v>
      </c>
      <c r="B15" s="195" t="s">
        <v>115</v>
      </c>
      <c r="C15" s="176">
        <f>IF(OR(基本信息!$C$4="A",基本信息!$C$4="B"),'4.8.2.2运输设备'!K31,"")</f>
        <v>0</v>
      </c>
      <c r="D15" s="114">
        <f>IF(OR(基本信息!$C$4="A",基本信息!$C$4="B"),'4.8.2.2运输设备'!L31,"")</f>
        <v>0</v>
      </c>
      <c r="E15" s="24">
        <f>IF(基本信息!$C$4&lt;&gt;"B","",'4.8.2.2运输设备'!M31)</f>
        <v>0</v>
      </c>
      <c r="F15" s="25">
        <f>IF(基本信息!$C$4&lt;&gt;"B","",'4.8.2.2运输设备'!O31)</f>
        <v>0</v>
      </c>
      <c r="G15" s="25">
        <f>IF(基本信息!$C$4&lt;&gt;"B","",E15-C15)</f>
        <v>0</v>
      </c>
      <c r="H15" s="25">
        <f>IF(基本信息!$C$4&lt;&gt;"B","",F15-D15)</f>
        <v>0</v>
      </c>
      <c r="I15" s="115">
        <f>IF(基本信息!$C$4&lt;&gt;"B","",IF(C15=0,0,ROUND(G15/ABS(C15),4)))</f>
        <v>0</v>
      </c>
      <c r="J15" s="60">
        <f>IF(基本信息!$C$4&lt;&gt;"B","",IF(D15=0,0,ROUND(H15/ABS(D15),4)))</f>
        <v>0</v>
      </c>
      <c r="L15" s="160"/>
      <c r="M15" s="193" t="str">
        <f>IF(C15-L15=0,"OK","F")</f>
        <v>OK</v>
      </c>
      <c r="N15" s="160"/>
      <c r="O15" s="90" t="str">
        <f>IF(D15-N15=0,"OK","F")</f>
        <v>OK</v>
      </c>
    </row>
    <row r="16" spans="1:15">
      <c r="A16" s="116" t="str">
        <f>基本信息!B59</f>
        <v>固定资产——电子类设备</v>
      </c>
      <c r="B16" s="195" t="s">
        <v>117</v>
      </c>
      <c r="C16" s="176">
        <f>IF(OR(基本信息!$C$4="A",基本信息!$C$4="B"),'4.8.2.3电子设备'!J31,"")</f>
        <v>0</v>
      </c>
      <c r="D16" s="114">
        <f>IF(OR(基本信息!$C$4="A",基本信息!$C$4="B"),'4.8.2.3电子设备'!K31,"")</f>
        <v>0</v>
      </c>
      <c r="E16" s="24">
        <f>IF(基本信息!$C$4&lt;&gt;"B","",'4.8.2.3电子设备'!L31)</f>
        <v>0</v>
      </c>
      <c r="F16" s="25">
        <f>IF(基本信息!$C$4&lt;&gt;"B","",'4.8.2.3电子设备'!N31)</f>
        <v>0</v>
      </c>
      <c r="G16" s="25">
        <f>IF(基本信息!$C$4&lt;&gt;"B","",E16-C16)</f>
        <v>0</v>
      </c>
      <c r="H16" s="25">
        <f>IF(基本信息!$C$4&lt;&gt;"B","",F16-D16)</f>
        <v>0</v>
      </c>
      <c r="I16" s="115">
        <f>IF(基本信息!$C$4&lt;&gt;"B","",IF(C16=0,0,ROUND(G16/ABS(C16),4)))</f>
        <v>0</v>
      </c>
      <c r="J16" s="60">
        <f>IF(基本信息!$C$4&lt;&gt;"B","",IF(D16=0,0,ROUND(H16/ABS(D16),4)))</f>
        <v>0</v>
      </c>
      <c r="L16" s="160"/>
      <c r="M16" s="193" t="str">
        <f t="shared" ref="M16:M17" si="3">IF(C16-L16=0,"OK","F")</f>
        <v>OK</v>
      </c>
      <c r="N16" s="160"/>
      <c r="O16" s="90" t="str">
        <f t="shared" ref="O16:O17" si="4">IF(D16-N16=0,"OK","F")</f>
        <v>OK</v>
      </c>
    </row>
    <row r="17" spans="1:15">
      <c r="A17" s="116" t="str">
        <f>基本信息!B60</f>
        <v>报废蓄电池</v>
      </c>
      <c r="B17" s="195" t="s">
        <v>120</v>
      </c>
      <c r="C17" s="176" t="e">
        <f>IF(OR(基本信息!$C$4="A",基本信息!$C$4="B"),明细表!#REF!,"")</f>
        <v>#REF!</v>
      </c>
      <c r="D17" s="114" t="e">
        <f>IF(OR(基本信息!$C$4="A",基本信息!$C$4="B"),明细表!#REF!,"")</f>
        <v>#REF!</v>
      </c>
      <c r="E17" s="24" t="e">
        <f>IF(基本信息!$C$4&lt;&gt;"B","",明细表!#REF!)</f>
        <v>#REF!</v>
      </c>
      <c r="F17" s="25" t="e">
        <f>明细表!#REF!</f>
        <v>#REF!</v>
      </c>
      <c r="G17" s="25" t="e">
        <f>IF(基本信息!$C$4&lt;&gt;"B","",E17-C17)</f>
        <v>#REF!</v>
      </c>
      <c r="H17" s="25" t="e">
        <f>IF(基本信息!$C$4&lt;&gt;"B","",F17-D17)</f>
        <v>#REF!</v>
      </c>
      <c r="I17" s="115" t="e">
        <f>IF(基本信息!$C$4&lt;&gt;"B","",IF(C17=0,0,ROUND(G17/ABS(C17),4)))</f>
        <v>#REF!</v>
      </c>
      <c r="J17" s="60" t="e">
        <f>IF(基本信息!$C$4&lt;&gt;"B","",IF(D17=0,0,ROUND(H17/ABS(D17),4)))</f>
        <v>#REF!</v>
      </c>
      <c r="L17" s="160"/>
      <c r="M17" s="193" t="e">
        <f t="shared" si="3"/>
        <v>#REF!</v>
      </c>
      <c r="N17" s="160"/>
      <c r="O17" s="90" t="e">
        <f t="shared" si="4"/>
        <v>#REF!</v>
      </c>
    </row>
    <row r="18" spans="1:15">
      <c r="A18" s="116"/>
      <c r="B18" s="91"/>
      <c r="C18" s="176"/>
      <c r="D18" s="114"/>
      <c r="E18" s="24"/>
      <c r="F18" s="25"/>
      <c r="G18" s="25"/>
      <c r="H18" s="25"/>
      <c r="I18" s="115"/>
      <c r="J18" s="60"/>
      <c r="L18" s="160"/>
      <c r="M18" s="196"/>
      <c r="N18" s="160"/>
      <c r="O18" s="93"/>
    </row>
    <row r="19" spans="1:15">
      <c r="A19" s="95" t="s">
        <v>289</v>
      </c>
      <c r="B19" s="197"/>
      <c r="C19" s="198" t="e">
        <f t="shared" ref="C19:D19" si="5">C8+C13</f>
        <v>#REF!</v>
      </c>
      <c r="D19" s="199" t="e">
        <f t="shared" si="5"/>
        <v>#REF!</v>
      </c>
      <c r="E19" s="69" t="e">
        <f>IF(基本信息!$C$4&lt;&gt;"B","",E8+E13)</f>
        <v>#REF!</v>
      </c>
      <c r="F19" s="63" t="e">
        <f>IF(基本信息!$C$4&lt;&gt;"B","",F8+F13)</f>
        <v>#REF!</v>
      </c>
      <c r="G19" s="63" t="e">
        <f>IF(基本信息!$C$4&lt;&gt;"B","",G8+G13)</f>
        <v>#REF!</v>
      </c>
      <c r="H19" s="63" t="e">
        <f>IF(基本信息!$C$4&lt;&gt;"B","",H8+H13)</f>
        <v>#REF!</v>
      </c>
      <c r="I19" s="200" t="e">
        <f>IF(基本信息!$C$4&lt;&gt;"B","",IF(C19=0,0,ROUND(G19/ABS(C19),4)))</f>
        <v>#REF!</v>
      </c>
      <c r="J19" s="64" t="e">
        <f>IF(基本信息!$C$4&lt;&gt;"B","",IF(D19=0,0,ROUND(H19/ABS(D19),4)))</f>
        <v>#REF!</v>
      </c>
      <c r="L19" s="101"/>
      <c r="M19" s="102" t="e">
        <f>IF(C19-L19=0,"OK","F")</f>
        <v>#REF!</v>
      </c>
      <c r="N19" s="101"/>
      <c r="O19" s="102" t="e">
        <f>IF(D19-N19=0,"OK","F")</f>
        <v>#REF!</v>
      </c>
    </row>
    <row r="20" spans="1:15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5">
      <c r="A21" s="201" t="str">
        <f>"被评估企业填表人："&amp;基本信息!$C$13</f>
        <v>被评估企业填表人：陈冲</v>
      </c>
      <c r="B21" s="103"/>
      <c r="C21" s="103"/>
      <c r="D21" s="103"/>
      <c r="E21" s="44"/>
      <c r="F21" s="44"/>
      <c r="G21" s="44"/>
      <c r="H21" s="44"/>
      <c r="I21" s="44"/>
      <c r="J21" s="47" t="str">
        <f>IF(基本信息!$C$4="B","评估人员:"&amp;基本信息!C53,"")</f>
        <v>评估人员:</v>
      </c>
      <c r="K21" s="48"/>
    </row>
    <row r="22" spans="1:15">
      <c r="A22" s="201" t="str">
        <f>"填表日期："&amp;基本信息!$C$14</f>
        <v>填表日期：2026年07月24日</v>
      </c>
      <c r="B22" s="103"/>
      <c r="C22" s="103"/>
      <c r="D22" s="103"/>
      <c r="E22" s="44"/>
      <c r="F22" s="44"/>
      <c r="G22" s="44"/>
      <c r="H22" s="44"/>
      <c r="I22" s="44"/>
      <c r="J22" s="44"/>
    </row>
  </sheetData>
  <mergeCells count="3">
    <mergeCell ref="A6:A7"/>
    <mergeCell ref="E6:E7"/>
    <mergeCell ref="F6:F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3" fitToHeight="0" orientation="landscape" r:id="rId1"/>
  <colBreaks count="1" manualBreakCount="1">
    <brk id="10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3"/>
  <sheetViews>
    <sheetView showGridLines="0" view="pageBreakPreview" zoomScaleNormal="100" workbookViewId="0">
      <pane xSplit="7" ySplit="2" topLeftCell="H3" activePane="bottomRight" state="frozen"/>
      <selection pane="topRight"/>
      <selection pane="bottomLeft"/>
      <selection pane="bottomRight" activeCell="A4" sqref="A4"/>
    </sheetView>
  </sheetViews>
  <sheetFormatPr defaultColWidth="9" defaultRowHeight="14.15"/>
  <cols>
    <col min="1" max="1" width="4.5703125" customWidth="1"/>
    <col min="2" max="2" width="3.2109375" customWidth="1"/>
    <col min="3" max="3" width="56.78515625" customWidth="1"/>
    <col min="4" max="4" width="10.0703125" customWidth="1"/>
    <col min="5" max="5" width="8.78515625" customWidth="1"/>
    <col min="6" max="6" width="7.640625" customWidth="1"/>
    <col min="7" max="7" width="4.5703125" customWidth="1"/>
  </cols>
  <sheetData>
    <row r="1" spans="1:7" ht="7.85" customHeight="1"/>
    <row r="2" spans="1:7" ht="20.149999999999999">
      <c r="A2" s="267" t="s">
        <v>202</v>
      </c>
      <c r="B2" s="2" t="str">
        <f>IF(基本信息!C4="B","资产评估明细表目录","资产评估申报明细表目录")</f>
        <v>资产评估明细表目录</v>
      </c>
      <c r="C2" s="3"/>
      <c r="D2" s="3"/>
      <c r="E2" s="3"/>
      <c r="F2" s="3"/>
      <c r="G2" s="267" t="s">
        <v>202</v>
      </c>
    </row>
    <row r="3" spans="1:7" ht="9" customHeight="1">
      <c r="A3" s="267"/>
      <c r="B3" s="2"/>
      <c r="C3" s="3"/>
      <c r="E3" s="3"/>
      <c r="F3" s="3"/>
      <c r="G3" s="267"/>
    </row>
    <row r="4" spans="1:7">
      <c r="A4" s="121"/>
      <c r="C4" s="268" t="s">
        <v>203</v>
      </c>
      <c r="D4" s="258"/>
      <c r="E4" s="414" t="s">
        <v>37</v>
      </c>
      <c r="F4" s="414"/>
      <c r="G4" s="121"/>
    </row>
    <row r="5" spans="1:7">
      <c r="A5" s="269">
        <v>1</v>
      </c>
      <c r="B5" s="258"/>
      <c r="C5" s="270" t="str">
        <f>IF(基本信息!$C$4="B","资产评估结果汇总表","资产评估申报汇总表")</f>
        <v>资产评估结果汇总表</v>
      </c>
      <c r="E5" s="271" t="str">
        <f>IF(基本信息!$C$4="B","表","表(申)")</f>
        <v>表</v>
      </c>
      <c r="F5" s="272" t="s">
        <v>39</v>
      </c>
      <c r="G5" s="269">
        <v>1</v>
      </c>
    </row>
    <row r="6" spans="1:7">
      <c r="A6" s="269">
        <f>A5+1</f>
        <v>2</v>
      </c>
      <c r="B6" s="258"/>
      <c r="C6" s="270" t="str">
        <f>IF(基本信息!$C$4="B","资产评估结果分类汇总表","资产评估申报分类汇总表")</f>
        <v>资产评估结果分类汇总表</v>
      </c>
      <c r="E6" s="271" t="str">
        <f>IF(基本信息!$C$4="B","表","表(申)")</f>
        <v>表</v>
      </c>
      <c r="F6" s="272">
        <v>2</v>
      </c>
      <c r="G6" s="269">
        <f>G5+1</f>
        <v>2</v>
      </c>
    </row>
    <row r="7" spans="1:7">
      <c r="A7" s="269">
        <f t="shared" ref="A7:A68" si="0">A6+1</f>
        <v>3</v>
      </c>
      <c r="B7" s="258"/>
      <c r="C7" s="270" t="str">
        <f>IF(基本信息!$C$4="B",基本信息!B22&amp;"评估汇总表",基本信息!B22&amp;"评估申报汇总表")</f>
        <v>流动资产评估汇总表</v>
      </c>
      <c r="E7" s="271" t="str">
        <f>IF(基本信息!$C$4="B","表","表(申)")</f>
        <v>表</v>
      </c>
      <c r="F7" s="272" t="s">
        <v>43</v>
      </c>
      <c r="G7" s="269">
        <f t="shared" ref="G7:G68" si="1">G6+1</f>
        <v>3</v>
      </c>
    </row>
    <row r="8" spans="1:7">
      <c r="A8" s="269">
        <f t="shared" si="0"/>
        <v>4</v>
      </c>
      <c r="B8" s="258"/>
      <c r="C8" s="273" t="str">
        <f>IF(基本信息!$C$4="B",基本信息!B23&amp;"评估汇总表",基本信息!B23&amp;"评估申报汇总表")</f>
        <v>货币资金评估汇总表</v>
      </c>
      <c r="E8" s="271" t="str">
        <f>IF(基本信息!$C$4="B","表","表(申)")</f>
        <v>表</v>
      </c>
      <c r="F8" s="272" t="s">
        <v>45</v>
      </c>
      <c r="G8" s="269">
        <f t="shared" si="1"/>
        <v>4</v>
      </c>
    </row>
    <row r="9" spans="1:7">
      <c r="A9" s="269">
        <f t="shared" si="0"/>
        <v>5</v>
      </c>
      <c r="B9" s="258"/>
      <c r="C9" s="273" t="str">
        <f>IF(基本信息!$C$4="B",基本信息!B24&amp;"评估明细表",基本信息!B24&amp;"评估申报明细表")</f>
        <v>库存现金评估明细表</v>
      </c>
      <c r="E9" s="271" t="str">
        <f>IF(基本信息!$C$4="B","表","表(申)")</f>
        <v>表</v>
      </c>
      <c r="F9" s="272" t="s">
        <v>47</v>
      </c>
      <c r="G9" s="269">
        <f t="shared" si="1"/>
        <v>5</v>
      </c>
    </row>
    <row r="10" spans="1:7">
      <c r="A10" s="269">
        <f t="shared" si="0"/>
        <v>6</v>
      </c>
      <c r="B10" s="258"/>
      <c r="C10" s="258" t="str">
        <f>IF(基本信息!$C$4="B",基本信息!B25&amp;"评估明细表",基本信息!B25&amp;"评估申报明细表")</f>
        <v>银行存款评估明细表</v>
      </c>
      <c r="E10" s="48" t="str">
        <f>IF(基本信息!$C$4="B","表","表(申)")</f>
        <v>表</v>
      </c>
      <c r="F10" s="274" t="s">
        <v>49</v>
      </c>
      <c r="G10" s="269">
        <f t="shared" si="1"/>
        <v>6</v>
      </c>
    </row>
    <row r="11" spans="1:7">
      <c r="A11" s="269">
        <f t="shared" si="0"/>
        <v>7</v>
      </c>
      <c r="B11" s="258"/>
      <c r="C11" s="258" t="str">
        <f>IF(基本信息!$C$4="B",基本信息!B26&amp;"评估明细表",基本信息!B26&amp;"评估申报明细表")</f>
        <v>其他货币资金评估明细表</v>
      </c>
      <c r="E11" s="48" t="str">
        <f>IF(基本信息!$C$4="B","表","表(申)")</f>
        <v>表</v>
      </c>
      <c r="F11" s="274" t="s">
        <v>51</v>
      </c>
      <c r="G11" s="269">
        <f t="shared" si="1"/>
        <v>7</v>
      </c>
    </row>
    <row r="12" spans="1:7">
      <c r="A12" s="269">
        <f t="shared" si="0"/>
        <v>8</v>
      </c>
      <c r="B12" s="258"/>
      <c r="C12" s="258" t="str">
        <f>IF(基本信息!$C$4="B",基本信息!B27&amp;"评估明细表",基本信息!B27&amp;"评估申报明细表")</f>
        <v>交易性金融资产评估明细表</v>
      </c>
      <c r="E12" s="48" t="str">
        <f>IF(基本信息!$C$4="B","表","表(申)")</f>
        <v>表</v>
      </c>
      <c r="F12" s="274" t="s">
        <v>53</v>
      </c>
      <c r="G12" s="269">
        <f t="shared" si="1"/>
        <v>8</v>
      </c>
    </row>
    <row r="13" spans="1:7">
      <c r="A13" s="269">
        <f t="shared" si="0"/>
        <v>9</v>
      </c>
      <c r="B13" s="258"/>
      <c r="C13" s="258" t="str">
        <f>IF(基本信息!$C$4="B",基本信息!B28&amp;"评估明细表",基本信息!B28&amp;"评估申报明细表")</f>
        <v>衍生金融资产评估明细表</v>
      </c>
      <c r="E13" s="48" t="str">
        <f>IF(基本信息!$C$4="B","表","表(申)")</f>
        <v>表</v>
      </c>
      <c r="F13" s="274" t="s">
        <v>55</v>
      </c>
      <c r="G13" s="269">
        <f t="shared" si="1"/>
        <v>9</v>
      </c>
    </row>
    <row r="14" spans="1:7">
      <c r="A14" s="269">
        <f t="shared" si="0"/>
        <v>10</v>
      </c>
      <c r="B14" s="258"/>
      <c r="C14" s="258" t="str">
        <f>IF(基本信息!$C$4="B",基本信息!B29&amp;"评估明细表",基本信息!B29&amp;"评估申报明细表")</f>
        <v>应收票据评估明细表</v>
      </c>
      <c r="E14" s="48" t="str">
        <f>IF(基本信息!$C$4="B","表","表(申)")</f>
        <v>表</v>
      </c>
      <c r="F14" s="274" t="s">
        <v>57</v>
      </c>
      <c r="G14" s="269">
        <f t="shared" si="1"/>
        <v>10</v>
      </c>
    </row>
    <row r="15" spans="1:7">
      <c r="A15" s="269">
        <f t="shared" si="0"/>
        <v>11</v>
      </c>
      <c r="B15" s="258"/>
      <c r="C15" s="273" t="str">
        <f>IF(基本信息!$C$4="B",基本信息!B30&amp;"评估明细表",基本信息!B30&amp;"评估申报明细表")</f>
        <v>应收账款评估明细表</v>
      </c>
      <c r="E15" s="271" t="str">
        <f>IF(基本信息!$C$4="B","表","表(申)")</f>
        <v>表</v>
      </c>
      <c r="F15" s="272" t="s">
        <v>59</v>
      </c>
      <c r="G15" s="269">
        <f t="shared" si="1"/>
        <v>11</v>
      </c>
    </row>
    <row r="16" spans="1:7">
      <c r="A16" s="269">
        <f t="shared" si="0"/>
        <v>12</v>
      </c>
      <c r="B16" s="258"/>
      <c r="C16" s="273" t="str">
        <f>IF(基本信息!$C$4="B",基本信息!B31&amp;"评估明细表",基本信息!B31&amp;"评估申报明细表")</f>
        <v>应收款项融资评估明细表</v>
      </c>
      <c r="E16" s="271" t="str">
        <f>IF(基本信息!$C$4="B","表","表(申)")</f>
        <v>表</v>
      </c>
      <c r="F16" s="272" t="s">
        <v>61</v>
      </c>
      <c r="G16" s="269">
        <f t="shared" si="1"/>
        <v>12</v>
      </c>
    </row>
    <row r="17" spans="1:7">
      <c r="A17" s="269">
        <f t="shared" si="0"/>
        <v>13</v>
      </c>
      <c r="B17" s="258"/>
      <c r="C17" s="273" t="str">
        <f>IF(基本信息!$C$4="B",基本信息!B32&amp;"评估明细表",基本信息!B32&amp;"评估申报明细表")</f>
        <v>预付款项评估明细表</v>
      </c>
      <c r="E17" s="271" t="str">
        <f>IF(基本信息!$C$4="B","表","表(申)")</f>
        <v>表</v>
      </c>
      <c r="F17" s="272" t="s">
        <v>63</v>
      </c>
      <c r="G17" s="269">
        <f t="shared" si="1"/>
        <v>13</v>
      </c>
    </row>
    <row r="18" spans="1:7">
      <c r="A18" s="269">
        <f t="shared" si="0"/>
        <v>14</v>
      </c>
      <c r="B18" s="258"/>
      <c r="C18" s="273" t="str">
        <f>IF(基本信息!$C$4="B",基本信息!B33&amp;"评估明细表",基本信息!B33&amp;"评估申报明细表")</f>
        <v>其他应收款评估明细表</v>
      </c>
      <c r="E18" s="271" t="str">
        <f>IF(基本信息!$C$4="B","表","表(申)")</f>
        <v>表</v>
      </c>
      <c r="F18" s="272" t="s">
        <v>65</v>
      </c>
      <c r="G18" s="269">
        <f t="shared" si="1"/>
        <v>14</v>
      </c>
    </row>
    <row r="19" spans="1:7">
      <c r="A19" s="269">
        <f t="shared" si="0"/>
        <v>15</v>
      </c>
      <c r="B19" s="258"/>
      <c r="C19" s="273" t="str">
        <f>IF(基本信息!$C$4="B",基本信息!B34&amp;"评估汇总表",基本信息!B34&amp;"评估申报汇总表")</f>
        <v>存货评估汇总表</v>
      </c>
      <c r="E19" s="271" t="str">
        <f>IF(基本信息!$C$4="B","表","表(申)")</f>
        <v>表</v>
      </c>
      <c r="F19" s="272" t="s">
        <v>67</v>
      </c>
      <c r="G19" s="269">
        <f t="shared" si="1"/>
        <v>15</v>
      </c>
    </row>
    <row r="20" spans="1:7">
      <c r="A20" s="269">
        <f t="shared" si="0"/>
        <v>16</v>
      </c>
      <c r="B20" s="258"/>
      <c r="C20" s="258" t="str">
        <f>IF(基本信息!$C$4="B",基本信息!B35&amp;"评估明细表",基本信息!B35&amp;"评估申报明细表")</f>
        <v>存货——材料采购/在途物资评估明细表</v>
      </c>
      <c r="E20" s="48" t="str">
        <f>IF(基本信息!$C$4="B","表","表(申)")</f>
        <v>表</v>
      </c>
      <c r="F20" s="274" t="s">
        <v>69</v>
      </c>
      <c r="G20" s="269">
        <f t="shared" si="1"/>
        <v>16</v>
      </c>
    </row>
    <row r="21" spans="1:7">
      <c r="A21" s="269">
        <f t="shared" si="0"/>
        <v>17</v>
      </c>
      <c r="B21" s="258"/>
      <c r="C21" s="258" t="str">
        <f>IF(基本信息!$C$4="B",基本信息!B36&amp;"评估明细表",基本信息!B36&amp;"评估申报明细表")</f>
        <v>存货——原材料评估明细表</v>
      </c>
      <c r="E21" s="48" t="str">
        <f>IF(基本信息!$C$4="B","表","表(申)")</f>
        <v>表</v>
      </c>
      <c r="F21" s="274" t="s">
        <v>71</v>
      </c>
      <c r="G21" s="269">
        <f t="shared" si="1"/>
        <v>17</v>
      </c>
    </row>
    <row r="22" spans="1:7">
      <c r="A22" s="269">
        <f t="shared" si="0"/>
        <v>18</v>
      </c>
      <c r="B22" s="258"/>
      <c r="C22" s="258" t="str">
        <f>IF(基本信息!$C$4="B",基本信息!B37&amp;"评估明细表",基本信息!B37&amp;"评估申报明细表")</f>
        <v>存货——在产品/半成品评估明细表</v>
      </c>
      <c r="E22" s="48" t="str">
        <f>IF(基本信息!$C$4="B","表","表(申)")</f>
        <v>表</v>
      </c>
      <c r="F22" s="274" t="s">
        <v>73</v>
      </c>
      <c r="G22" s="269">
        <f t="shared" si="1"/>
        <v>18</v>
      </c>
    </row>
    <row r="23" spans="1:7">
      <c r="A23" s="269">
        <f t="shared" si="0"/>
        <v>19</v>
      </c>
      <c r="B23" s="258"/>
      <c r="C23" s="258" t="str">
        <f>IF(基本信息!$C$4="B",基本信息!B38&amp;"评估明细表",基本信息!B38&amp;"评估申报明细表")</f>
        <v>存货——产成品/发出商品/库存商品评估明细表</v>
      </c>
      <c r="E23" s="48" t="str">
        <f>IF(基本信息!$C$4="B","表","表(申)")</f>
        <v>表</v>
      </c>
      <c r="F23" s="274" t="s">
        <v>75</v>
      </c>
      <c r="G23" s="269">
        <f t="shared" si="1"/>
        <v>19</v>
      </c>
    </row>
    <row r="24" spans="1:7">
      <c r="A24" s="269">
        <f t="shared" si="0"/>
        <v>20</v>
      </c>
      <c r="B24" s="258"/>
      <c r="C24" s="258" t="str">
        <f>IF(基本信息!$C$4="B",基本信息!B39&amp;"评估明细表",基本信息!B39&amp;"评估申报明细表")</f>
        <v>存货——委托加工物资评估明细表</v>
      </c>
      <c r="E24" s="48" t="str">
        <f>IF(基本信息!$C$4="B","表","表(申)")</f>
        <v>表</v>
      </c>
      <c r="F24" s="274" t="s">
        <v>77</v>
      </c>
      <c r="G24" s="269">
        <f t="shared" si="1"/>
        <v>20</v>
      </c>
    </row>
    <row r="25" spans="1:7">
      <c r="A25" s="269">
        <f t="shared" si="0"/>
        <v>21</v>
      </c>
      <c r="B25" s="258"/>
      <c r="C25" s="273" t="str">
        <f>IF(基本信息!$C$4="B",基本信息!B40&amp;"评估明细表",基本信息!B40&amp;"评估申报明细表")</f>
        <v>存货——包装物和低值易耗品/周转材料评估明细表</v>
      </c>
      <c r="E25" s="271" t="str">
        <f>IF(基本信息!$C$4="B","表","表(申)")</f>
        <v>表</v>
      </c>
      <c r="F25" s="272" t="s">
        <v>79</v>
      </c>
      <c r="G25" s="269">
        <f t="shared" si="1"/>
        <v>21</v>
      </c>
    </row>
    <row r="26" spans="1:7">
      <c r="A26" s="269">
        <f t="shared" si="0"/>
        <v>22</v>
      </c>
      <c r="B26" s="258"/>
      <c r="C26" s="273" t="str">
        <f>IF(基本信息!$C$4="B",基本信息!B41&amp;"评估明细表",基本信息!B41&amp;"评估申报明细表")</f>
        <v>合同资产评估明细表</v>
      </c>
      <c r="E26" s="271" t="str">
        <f>IF(基本信息!$C$4="B","表","表(申)")</f>
        <v>表</v>
      </c>
      <c r="F26" s="272" t="s">
        <v>81</v>
      </c>
      <c r="G26" s="269">
        <f t="shared" si="1"/>
        <v>22</v>
      </c>
    </row>
    <row r="27" spans="1:7">
      <c r="A27" s="269">
        <f t="shared" si="0"/>
        <v>23</v>
      </c>
      <c r="B27" s="258"/>
      <c r="C27" s="273" t="str">
        <f>IF(基本信息!$C$4="B",基本信息!B42&amp;"评估明细表",基本信息!B42&amp;"评估申报明细表")</f>
        <v>持有待售资产评估明细表</v>
      </c>
      <c r="E27" s="271" t="str">
        <f>IF(基本信息!$C$4="B","表","表(申)")</f>
        <v>表</v>
      </c>
      <c r="F27" s="272" t="s">
        <v>83</v>
      </c>
      <c r="G27" s="269">
        <f t="shared" si="1"/>
        <v>23</v>
      </c>
    </row>
    <row r="28" spans="1:7">
      <c r="A28" s="269">
        <f t="shared" si="0"/>
        <v>24</v>
      </c>
      <c r="B28" s="258"/>
      <c r="C28" s="273" t="str">
        <f>IF(基本信息!$C$4="B",基本信息!B43&amp;"评估明细表",基本信息!B43&amp;"评估申报明细表")</f>
        <v>一年内到期非流动资产评估明细表</v>
      </c>
      <c r="E28" s="271" t="str">
        <f>IF(基本信息!$C$4="B","表","表(申)")</f>
        <v>表</v>
      </c>
      <c r="F28" s="272" t="s">
        <v>85</v>
      </c>
      <c r="G28" s="269">
        <f t="shared" si="1"/>
        <v>24</v>
      </c>
    </row>
    <row r="29" spans="1:7">
      <c r="A29" s="269">
        <f t="shared" si="0"/>
        <v>25</v>
      </c>
      <c r="B29" s="258"/>
      <c r="C29" s="258" t="str">
        <f>IF(基本信息!$C$4="B",基本信息!B44&amp;"评估明细表",基本信息!B44&amp;"评估申报明细表")</f>
        <v>其他流动资产评估明细表</v>
      </c>
      <c r="E29" s="48" t="str">
        <f>IF(基本信息!$C$4="B","表","表(申)")</f>
        <v>表</v>
      </c>
      <c r="F29" s="274" t="s">
        <v>87</v>
      </c>
      <c r="G29" s="269">
        <f t="shared" si="1"/>
        <v>25</v>
      </c>
    </row>
    <row r="30" spans="1:7">
      <c r="A30" s="269">
        <f t="shared" si="0"/>
        <v>26</v>
      </c>
      <c r="B30" s="258"/>
      <c r="C30" s="275" t="str">
        <f>IF(基本信息!$C$4="B",基本信息!B45&amp;"评估汇总表",基本信息!B45&amp;"评估申报汇总表")</f>
        <v>非流动资产评估汇总表</v>
      </c>
      <c r="E30" s="48" t="str">
        <f>IF(基本信息!$C$4="B","表","表(申)")</f>
        <v>表</v>
      </c>
      <c r="F30" s="274" t="s">
        <v>89</v>
      </c>
      <c r="G30" s="269">
        <f t="shared" si="1"/>
        <v>26</v>
      </c>
    </row>
    <row r="31" spans="1:7">
      <c r="A31" s="269">
        <f t="shared" si="0"/>
        <v>27</v>
      </c>
      <c r="B31" s="258"/>
      <c r="C31" s="258" t="str">
        <f>IF(基本信息!$C$4="B",基本信息!B46&amp;"评估明细表",基本信息!B46&amp;"评估申报明细表")</f>
        <v>债权投资评估明细表</v>
      </c>
      <c r="E31" s="48" t="str">
        <f>IF(基本信息!$C$4="B","表","表(申)")</f>
        <v>表</v>
      </c>
      <c r="F31" s="274" t="s">
        <v>91</v>
      </c>
      <c r="G31" s="269">
        <f t="shared" si="1"/>
        <v>27</v>
      </c>
    </row>
    <row r="32" spans="1:7">
      <c r="A32" s="269">
        <f t="shared" si="0"/>
        <v>28</v>
      </c>
      <c r="B32" s="258"/>
      <c r="C32" s="258" t="str">
        <f>IF(基本信息!$C$4="B",基本信息!B47&amp;"评估明细表",基本信息!B47&amp;"评估申报明细表")</f>
        <v>其他债权投资评估明细表</v>
      </c>
      <c r="E32" s="48" t="str">
        <f>IF(基本信息!$C$4="B","表","表(申)")</f>
        <v>表</v>
      </c>
      <c r="F32" s="274" t="s">
        <v>93</v>
      </c>
      <c r="G32" s="269">
        <f t="shared" si="1"/>
        <v>28</v>
      </c>
    </row>
    <row r="33" spans="1:7">
      <c r="A33" s="269">
        <f t="shared" si="0"/>
        <v>29</v>
      </c>
      <c r="B33" s="258"/>
      <c r="C33" s="258" t="str">
        <f>IF(基本信息!$C$4="B",基本信息!B48&amp;"评估明细表",基本信息!B48&amp;"评估申报明细表")</f>
        <v>长期应收款评估明细表</v>
      </c>
      <c r="E33" s="48" t="str">
        <f>IF(基本信息!$C$4="B","表","表(申)")</f>
        <v>表</v>
      </c>
      <c r="F33" s="274" t="s">
        <v>95</v>
      </c>
      <c r="G33" s="269">
        <f t="shared" si="1"/>
        <v>29</v>
      </c>
    </row>
    <row r="34" spans="1:7">
      <c r="A34" s="269">
        <f t="shared" si="0"/>
        <v>30</v>
      </c>
      <c r="B34" s="258"/>
      <c r="C34" s="273" t="str">
        <f>IF(基本信息!$C$4="B",基本信息!B49&amp;"评估明细表",基本信息!B49&amp;"评估申报明细表")</f>
        <v>长期股权投资评估明细表</v>
      </c>
      <c r="E34" s="271" t="str">
        <f>IF(基本信息!$C$4="B","表","表(申)")</f>
        <v>表</v>
      </c>
      <c r="F34" s="272" t="s">
        <v>97</v>
      </c>
      <c r="G34" s="269">
        <f t="shared" si="1"/>
        <v>30</v>
      </c>
    </row>
    <row r="35" spans="1:7">
      <c r="A35" s="269">
        <f t="shared" si="0"/>
        <v>31</v>
      </c>
      <c r="B35" s="258"/>
      <c r="C35" s="273" t="str">
        <f>IF(基本信息!$C$4="B",基本信息!B50&amp;"评估明细表",基本信息!B50&amp;"评估申报明细表")</f>
        <v>其他权益工具投资评估明细表</v>
      </c>
      <c r="E35" s="271" t="str">
        <f>IF(基本信息!$C$4="B","表","表(申)")</f>
        <v>表</v>
      </c>
      <c r="F35" s="272" t="s">
        <v>99</v>
      </c>
      <c r="G35" s="269">
        <f t="shared" si="1"/>
        <v>31</v>
      </c>
    </row>
    <row r="36" spans="1:7">
      <c r="A36" s="269">
        <f t="shared" si="0"/>
        <v>32</v>
      </c>
      <c r="B36" s="258"/>
      <c r="C36" s="273" t="str">
        <f>IF(基本信息!$C$4="B",基本信息!B51&amp;"评估明细表",基本信息!B51&amp;"评估申报明细表")</f>
        <v>其他非流动金融资产评估明细表</v>
      </c>
      <c r="E36" s="271" t="str">
        <f>IF(基本信息!$C$4="B","表","表(申)")</f>
        <v>表</v>
      </c>
      <c r="F36" s="272" t="s">
        <v>101</v>
      </c>
      <c r="G36" s="269">
        <f t="shared" si="1"/>
        <v>32</v>
      </c>
    </row>
    <row r="37" spans="1:7">
      <c r="A37" s="269">
        <f t="shared" si="0"/>
        <v>33</v>
      </c>
      <c r="B37" s="258"/>
      <c r="C37" s="273" t="str">
        <f>IF(基本信息!$C$4="B",基本信息!B52&amp;"评估明细表",基本信息!B52&amp;"评估申报明细表")</f>
        <v>投资性房地产评估明细表</v>
      </c>
      <c r="E37" s="271" t="str">
        <f>IF(基本信息!$C$4="B","表","表(申)")</f>
        <v>表</v>
      </c>
      <c r="F37" s="272" t="s">
        <v>103</v>
      </c>
      <c r="G37" s="269">
        <f t="shared" si="1"/>
        <v>33</v>
      </c>
    </row>
    <row r="38" spans="1:7">
      <c r="A38" s="269">
        <f t="shared" si="0"/>
        <v>34</v>
      </c>
      <c r="B38" s="258"/>
      <c r="C38" s="273" t="str">
        <f>IF(基本信息!$C$4="B",基本信息!B53&amp;"评估汇总表",基本信息!B53&amp;"评估申报汇总表")</f>
        <v>固定资产评估汇总表</v>
      </c>
      <c r="E38" s="271" t="str">
        <f>IF(基本信息!$C$4="B","表","表(申)")</f>
        <v>表</v>
      </c>
      <c r="F38" s="272" t="s">
        <v>105</v>
      </c>
      <c r="G38" s="269">
        <f t="shared" si="1"/>
        <v>34</v>
      </c>
    </row>
    <row r="39" spans="1:7">
      <c r="A39" s="269">
        <f t="shared" si="0"/>
        <v>35</v>
      </c>
      <c r="B39" s="258"/>
      <c r="C39" s="258" t="str">
        <f>IF(基本信息!$C$4="B",基本信息!B54&amp;"评估明细表",基本信息!B54&amp;"评估申报明细表")</f>
        <v>固定资产——房屋类建筑物评估明细表</v>
      </c>
      <c r="E39" s="48" t="str">
        <f>IF(基本信息!$C$4="B","表","表(申)")</f>
        <v>表</v>
      </c>
      <c r="F39" s="274" t="s">
        <v>107</v>
      </c>
      <c r="G39" s="269">
        <f t="shared" si="1"/>
        <v>35</v>
      </c>
    </row>
    <row r="40" spans="1:7">
      <c r="A40" s="269">
        <f t="shared" si="0"/>
        <v>36</v>
      </c>
      <c r="B40" s="258"/>
      <c r="C40" s="258" t="str">
        <f>IF(基本信息!$C$4="B",基本信息!B55&amp;"评估明细表",基本信息!B55&amp;"评估申报明细表")</f>
        <v>固定资产——构筑物类建筑物评估明细表</v>
      </c>
      <c r="E40" s="48" t="str">
        <f>IF(基本信息!$C$4="B","表","表(申)")</f>
        <v>表</v>
      </c>
      <c r="F40" s="274" t="s">
        <v>109</v>
      </c>
      <c r="G40" s="269">
        <f t="shared" si="1"/>
        <v>36</v>
      </c>
    </row>
    <row r="41" spans="1:7">
      <c r="A41" s="269"/>
      <c r="B41" s="258"/>
      <c r="C41" s="258" t="str">
        <f>IF(基本信息!$C$4="B",基本信息!B56&amp;"评估明细表",基本信息!B56&amp;"评估申报明细表")</f>
        <v>固定资产——管道及沟槽评估明细表</v>
      </c>
      <c r="E41" s="48" t="str">
        <f>IF(基本信息!$C$4="B","表","表(申)")</f>
        <v>表</v>
      </c>
      <c r="F41" s="274" t="s">
        <v>111</v>
      </c>
      <c r="G41" s="269">
        <f t="shared" si="1"/>
        <v>37</v>
      </c>
    </row>
    <row r="42" spans="1:7">
      <c r="A42" s="269">
        <f>A40+1</f>
        <v>37</v>
      </c>
      <c r="B42" s="258"/>
      <c r="C42" s="258" t="str">
        <f>IF(基本信息!$C$4="B",基本信息!B57&amp;"评估明细表",基本信息!B57&amp;"评估申报明细表")</f>
        <v>固定资产——机械类设备评估明细表</v>
      </c>
      <c r="E42" s="48" t="str">
        <f>IF(基本信息!$C$4="B","表","表(申)")</f>
        <v>表</v>
      </c>
      <c r="F42" s="274" t="s">
        <v>113</v>
      </c>
      <c r="G42" s="269">
        <f t="shared" si="1"/>
        <v>38</v>
      </c>
    </row>
    <row r="43" spans="1:7">
      <c r="A43" s="269">
        <f t="shared" si="0"/>
        <v>38</v>
      </c>
      <c r="B43" s="258"/>
      <c r="C43" s="273" t="str">
        <f>IF(基本信息!$C$4="B",基本信息!B58&amp;"评估明细表",基本信息!B58&amp;"评估申报明细表")</f>
        <v>固定资产——运输类设备评估明细表</v>
      </c>
      <c r="E43" s="271" t="str">
        <f>IF(基本信息!$C$4="B","表","表(申)")</f>
        <v>表</v>
      </c>
      <c r="F43" s="272" t="s">
        <v>115</v>
      </c>
      <c r="G43" s="269">
        <f t="shared" si="1"/>
        <v>39</v>
      </c>
    </row>
    <row r="44" spans="1:7">
      <c r="A44" s="269">
        <f t="shared" si="0"/>
        <v>39</v>
      </c>
      <c r="B44" s="258"/>
      <c r="C44" s="273" t="str">
        <f>IF(基本信息!$C$4="B",基本信息!B59&amp;"评估明细表",基本信息!B59&amp;"评估申报明细表")</f>
        <v>固定资产——电子类设备评估明细表</v>
      </c>
      <c r="E44" s="271" t="str">
        <f>IF(基本信息!$C$4="B","表","表(申)")</f>
        <v>表</v>
      </c>
      <c r="F44" s="272" t="s">
        <v>117</v>
      </c>
      <c r="G44" s="269">
        <f t="shared" si="1"/>
        <v>40</v>
      </c>
    </row>
    <row r="45" spans="1:7">
      <c r="A45" s="269">
        <f t="shared" si="0"/>
        <v>40</v>
      </c>
      <c r="B45" s="258"/>
      <c r="C45" s="273" t="str">
        <f>IF(基本信息!$C$4="B",基本信息!B60&amp;"评估明细表",基本信息!B60&amp;"评估申报明细表")</f>
        <v>报废蓄电池评估明细表</v>
      </c>
      <c r="E45" s="271" t="str">
        <f>IF(基本信息!$C$4="B","表","表(申)")</f>
        <v>表</v>
      </c>
      <c r="F45" s="272" t="s">
        <v>120</v>
      </c>
      <c r="G45" s="269">
        <f t="shared" si="1"/>
        <v>41</v>
      </c>
    </row>
    <row r="46" spans="1:7">
      <c r="A46" s="269">
        <f t="shared" si="0"/>
        <v>41</v>
      </c>
      <c r="B46" s="258"/>
      <c r="C46" s="273" t="str">
        <f>IF(基本信息!$C$4="B",基本信息!B61&amp;"评估汇总表",基本信息!B61&amp;"评估申报汇总表")</f>
        <v>在建工程评估汇总表</v>
      </c>
      <c r="E46" s="271" t="str">
        <f>IF(基本信息!$C$4="B","表","表(申)")</f>
        <v>表</v>
      </c>
      <c r="F46" s="272" t="s">
        <v>122</v>
      </c>
      <c r="G46" s="269">
        <f t="shared" si="1"/>
        <v>42</v>
      </c>
    </row>
    <row r="47" spans="1:7">
      <c r="A47" s="269">
        <f t="shared" si="0"/>
        <v>42</v>
      </c>
      <c r="B47" s="258"/>
      <c r="C47" s="273" t="str">
        <f>IF(基本信息!$C$4="B",基本信息!B62&amp;"评估明细表",基本信息!B62&amp;"评估申报明细表")</f>
        <v>在建工程——土建工程评估明细表</v>
      </c>
      <c r="E47" s="271" t="str">
        <f>IF(基本信息!$C$4="B","表","表(申)")</f>
        <v>表</v>
      </c>
      <c r="F47" s="272" t="s">
        <v>124</v>
      </c>
      <c r="G47" s="269">
        <f t="shared" si="1"/>
        <v>43</v>
      </c>
    </row>
    <row r="48" spans="1:7">
      <c r="A48" s="269">
        <f t="shared" si="0"/>
        <v>43</v>
      </c>
      <c r="B48" s="258"/>
      <c r="C48" s="258" t="str">
        <f>IF(基本信息!$C$4="B",基本信息!B63&amp;"评估明细表",基本信息!B63&amp;"评估申报明细表")</f>
        <v>在建工程——设备工程评估明细表</v>
      </c>
      <c r="E48" s="48" t="str">
        <f>IF(基本信息!$C$4="B","表","表(申)")</f>
        <v>表</v>
      </c>
      <c r="F48" s="274" t="s">
        <v>126</v>
      </c>
      <c r="G48" s="269">
        <f t="shared" si="1"/>
        <v>44</v>
      </c>
    </row>
    <row r="49" spans="1:7">
      <c r="A49" s="269">
        <f t="shared" si="0"/>
        <v>44</v>
      </c>
      <c r="B49" s="258"/>
      <c r="C49" s="258" t="str">
        <f>IF(基本信息!$C$4="B",基本信息!B64&amp;"评估明细表",基本信息!B64&amp;"评估申报明细表")</f>
        <v>在建工程——其他工程评估明细表</v>
      </c>
      <c r="E49" s="48" t="str">
        <f>IF(基本信息!$C$4="B","表","表(申)")</f>
        <v>表</v>
      </c>
      <c r="F49" s="274" t="s">
        <v>128</v>
      </c>
      <c r="G49" s="269">
        <f t="shared" si="1"/>
        <v>45</v>
      </c>
    </row>
    <row r="50" spans="1:7">
      <c r="A50" s="269">
        <f t="shared" si="0"/>
        <v>45</v>
      </c>
      <c r="B50" s="258"/>
      <c r="C50" s="258" t="str">
        <f>IF(基本信息!$C$4="B",基本信息!B65&amp;"评估明细表",基本信息!B65&amp;"评估申报明细表")</f>
        <v>生产性生物资产评估明细表</v>
      </c>
      <c r="E50" s="48" t="str">
        <f>IF(基本信息!$C$4="B","表","表(申)")</f>
        <v>表</v>
      </c>
      <c r="F50" s="274" t="s">
        <v>130</v>
      </c>
      <c r="G50" s="269">
        <f t="shared" si="1"/>
        <v>46</v>
      </c>
    </row>
    <row r="51" spans="1:7">
      <c r="A51" s="269">
        <f t="shared" si="0"/>
        <v>46</v>
      </c>
      <c r="B51" s="258"/>
      <c r="C51" s="258" t="str">
        <f>IF(基本信息!$C$4="B",基本信息!B66&amp;"评估明细表",基本信息!B66&amp;"评估申报明细表")</f>
        <v>油气资产评估明细表</v>
      </c>
      <c r="E51" s="48" t="str">
        <f>IF(基本信息!$C$4="B","表","表(申)")</f>
        <v>表</v>
      </c>
      <c r="F51" s="274" t="s">
        <v>132</v>
      </c>
      <c r="G51" s="269">
        <f t="shared" si="1"/>
        <v>47</v>
      </c>
    </row>
    <row r="52" spans="1:7">
      <c r="A52" s="269">
        <f t="shared" si="0"/>
        <v>47</v>
      </c>
      <c r="B52" s="258"/>
      <c r="C52" s="258" t="str">
        <f>IF(基本信息!$C$4="B",基本信息!B67&amp;"评估明细表",基本信息!B67&amp;"评估申报明细表")</f>
        <v>使用权资产评估明细表</v>
      </c>
      <c r="E52" s="48" t="str">
        <f>IF(基本信息!$C$4="B","表","表(申)")</f>
        <v>表</v>
      </c>
      <c r="F52" s="274" t="s">
        <v>134</v>
      </c>
      <c r="G52" s="269">
        <f t="shared" si="1"/>
        <v>48</v>
      </c>
    </row>
    <row r="53" spans="1:7">
      <c r="A53" s="269">
        <f t="shared" si="0"/>
        <v>48</v>
      </c>
      <c r="B53" s="258"/>
      <c r="C53" s="273" t="str">
        <f>IF(基本信息!$C$4="B",基本信息!B68&amp;"评估汇总表",基本信息!B68&amp;"评估申报汇总表")</f>
        <v>无形资产评估汇总表</v>
      </c>
      <c r="E53" s="271" t="str">
        <f>IF(基本信息!$C$4="B","表","表(申)")</f>
        <v>表</v>
      </c>
      <c r="F53" s="272" t="s">
        <v>136</v>
      </c>
      <c r="G53" s="269">
        <f t="shared" si="1"/>
        <v>49</v>
      </c>
    </row>
    <row r="54" spans="1:7">
      <c r="A54" s="269">
        <f t="shared" si="0"/>
        <v>49</v>
      </c>
      <c r="B54" s="258"/>
      <c r="C54" s="273" t="str">
        <f>IF(基本信息!$C$4="B",基本信息!B69&amp;"评估明细表",基本信息!B69&amp;"评估申报明细表")</f>
        <v>无形资产——土地使用权评估明细表</v>
      </c>
      <c r="E54" s="271" t="str">
        <f>IF(基本信息!$C$4="B","表","表(申)")</f>
        <v>表</v>
      </c>
      <c r="F54" s="272" t="s">
        <v>138</v>
      </c>
      <c r="G54" s="269">
        <f t="shared" si="1"/>
        <v>50</v>
      </c>
    </row>
    <row r="55" spans="1:7">
      <c r="A55" s="269">
        <f t="shared" si="0"/>
        <v>50</v>
      </c>
      <c r="B55" s="258"/>
      <c r="C55" s="273" t="str">
        <f>IF(基本信息!$C$4="B",基本信息!B70&amp;"评估明细表",基本信息!B70&amp;"评估申报明细表")</f>
        <v>无形资产——其他无形资产评估明细表</v>
      </c>
      <c r="E55" s="271" t="str">
        <f>IF(基本信息!$C$4="B","表","表(申)")</f>
        <v>表</v>
      </c>
      <c r="F55" s="272" t="s">
        <v>140</v>
      </c>
      <c r="G55" s="269">
        <f t="shared" si="1"/>
        <v>51</v>
      </c>
    </row>
    <row r="56" spans="1:7">
      <c r="A56" s="269">
        <f t="shared" si="0"/>
        <v>51</v>
      </c>
      <c r="B56" s="258"/>
      <c r="C56" s="273" t="str">
        <f>IF(基本信息!$C$4="B",基本信息!B71&amp;"评估明细表",基本信息!B71&amp;"评估申报明细表")</f>
        <v>开发支出评估明细表</v>
      </c>
      <c r="E56" s="271" t="str">
        <f>IF(基本信息!$C$4="B","表","表(申)")</f>
        <v>表</v>
      </c>
      <c r="F56" s="272" t="s">
        <v>142</v>
      </c>
      <c r="G56" s="269">
        <f t="shared" si="1"/>
        <v>52</v>
      </c>
    </row>
    <row r="57" spans="1:7">
      <c r="A57" s="269">
        <f t="shared" si="0"/>
        <v>52</v>
      </c>
      <c r="B57" s="258"/>
      <c r="C57" s="273" t="str">
        <f>IF(基本信息!$C$4="B",基本信息!B72&amp;"评估明细表",基本信息!B72&amp;"评估申报明细表")</f>
        <v>商誉评估明细表</v>
      </c>
      <c r="E57" s="271" t="str">
        <f>IF(基本信息!$C$4="B","表","表(申)")</f>
        <v>表</v>
      </c>
      <c r="F57" s="272" t="s">
        <v>144</v>
      </c>
      <c r="G57" s="269">
        <f t="shared" si="1"/>
        <v>53</v>
      </c>
    </row>
    <row r="58" spans="1:7">
      <c r="A58" s="269">
        <f t="shared" si="0"/>
        <v>53</v>
      </c>
      <c r="B58" s="258"/>
      <c r="C58" s="258" t="str">
        <f>IF(基本信息!$C$4="B",基本信息!B73&amp;"评估明细表",基本信息!B73&amp;"评估申报明细表")</f>
        <v>长期待摊费用评估明细表</v>
      </c>
      <c r="E58" s="48" t="str">
        <f>IF(基本信息!$C$4="B","表","表(申)")</f>
        <v>表</v>
      </c>
      <c r="F58" s="274" t="s">
        <v>146</v>
      </c>
      <c r="G58" s="269">
        <f t="shared" si="1"/>
        <v>54</v>
      </c>
    </row>
    <row r="59" spans="1:7">
      <c r="A59" s="269">
        <f t="shared" si="0"/>
        <v>54</v>
      </c>
      <c r="B59" s="258"/>
      <c r="C59" s="258" t="str">
        <f>IF(基本信息!$C$4="B",基本信息!B74&amp;"评估明细表",基本信息!B74&amp;"评估申报明细表")</f>
        <v>递延所得税资产评估明细表</v>
      </c>
      <c r="E59" s="48" t="str">
        <f>IF(基本信息!$C$4="B","表","表(申)")</f>
        <v>表</v>
      </c>
      <c r="F59" s="274" t="s">
        <v>148</v>
      </c>
      <c r="G59" s="269">
        <f t="shared" si="1"/>
        <v>55</v>
      </c>
    </row>
    <row r="60" spans="1:7">
      <c r="A60" s="269">
        <f t="shared" si="0"/>
        <v>55</v>
      </c>
      <c r="B60" s="258"/>
      <c r="C60" s="258" t="str">
        <f>IF(基本信息!$C$4="B",基本信息!B75&amp;"评估明细表",基本信息!B75&amp;"评估申报明细表")</f>
        <v>其他非流动资产评估明细表</v>
      </c>
      <c r="E60" s="48" t="str">
        <f>IF(基本信息!$C$4="B","表","表(申)")</f>
        <v>表</v>
      </c>
      <c r="F60" s="274" t="s">
        <v>150</v>
      </c>
      <c r="G60" s="269">
        <f t="shared" si="1"/>
        <v>56</v>
      </c>
    </row>
    <row r="61" spans="1:7">
      <c r="A61" s="269">
        <f t="shared" si="0"/>
        <v>56</v>
      </c>
      <c r="B61" s="258"/>
      <c r="C61" s="275" t="str">
        <f>IF(基本信息!$C$4="B",基本信息!B76&amp;"评估汇总表",基本信息!B76&amp;"评估申报汇总表")</f>
        <v>流动负债评估汇总表</v>
      </c>
      <c r="E61" s="48" t="str">
        <f>IF(基本信息!$C$4="B","表","表(申)")</f>
        <v>表</v>
      </c>
      <c r="F61" s="274" t="s">
        <v>152</v>
      </c>
      <c r="G61" s="269">
        <f t="shared" si="1"/>
        <v>57</v>
      </c>
    </row>
    <row r="62" spans="1:7">
      <c r="A62" s="269">
        <f t="shared" si="0"/>
        <v>57</v>
      </c>
      <c r="B62" s="258"/>
      <c r="C62" s="258" t="str">
        <f>IF(基本信息!$C$4="B",基本信息!B77&amp;"评估明细表",基本信息!B77&amp;"评估申报明细表")</f>
        <v>短期借款评估明细表</v>
      </c>
      <c r="E62" s="48" t="str">
        <f>IF(基本信息!$C$4="B","表","表(申)")</f>
        <v>表</v>
      </c>
      <c r="F62" s="274" t="s">
        <v>154</v>
      </c>
      <c r="G62" s="269">
        <f t="shared" si="1"/>
        <v>58</v>
      </c>
    </row>
    <row r="63" spans="1:7">
      <c r="A63" s="269">
        <f t="shared" si="0"/>
        <v>58</v>
      </c>
      <c r="B63" s="258"/>
      <c r="C63" s="273" t="str">
        <f>IF(基本信息!$C$4="B",基本信息!B78&amp;"评估明细表",基本信息!B78&amp;"评估申报明细表")</f>
        <v>交易性金融负债评估明细表</v>
      </c>
      <c r="E63" s="271" t="str">
        <f>IF(基本信息!$C$4="B","表","表(申)")</f>
        <v>表</v>
      </c>
      <c r="F63" s="272" t="s">
        <v>156</v>
      </c>
      <c r="G63" s="269">
        <f t="shared" si="1"/>
        <v>59</v>
      </c>
    </row>
    <row r="64" spans="1:7">
      <c r="A64" s="269">
        <f t="shared" si="0"/>
        <v>59</v>
      </c>
      <c r="B64" s="258"/>
      <c r="C64" s="273" t="str">
        <f>IF(基本信息!$C$4="B",基本信息!B79&amp;"评估明细表",基本信息!B79&amp;"评估申报明细表")</f>
        <v>衍生金融负债评估明细表</v>
      </c>
      <c r="E64" s="271" t="str">
        <f>IF(基本信息!$C$4="B","表","表(申)")</f>
        <v>表</v>
      </c>
      <c r="F64" s="272" t="s">
        <v>158</v>
      </c>
      <c r="G64" s="269">
        <f t="shared" si="1"/>
        <v>60</v>
      </c>
    </row>
    <row r="65" spans="1:7">
      <c r="A65" s="269">
        <f t="shared" si="0"/>
        <v>60</v>
      </c>
      <c r="B65" s="258"/>
      <c r="C65" s="273" t="str">
        <f>IF(基本信息!$C$4="B",基本信息!B80&amp;"评估明细表",基本信息!B80&amp;"评估申报明细表")</f>
        <v>应付票据评估明细表</v>
      </c>
      <c r="E65" s="271" t="str">
        <f>IF(基本信息!$C$4="B","表","表(申)")</f>
        <v>表</v>
      </c>
      <c r="F65" s="272" t="s">
        <v>160</v>
      </c>
      <c r="G65" s="269">
        <f t="shared" si="1"/>
        <v>61</v>
      </c>
    </row>
    <row r="66" spans="1:7">
      <c r="A66" s="269">
        <f t="shared" si="0"/>
        <v>61</v>
      </c>
      <c r="B66" s="258"/>
      <c r="C66" s="273" t="str">
        <f>IF(基本信息!$C$4="B",基本信息!B81&amp;"评估明细表",基本信息!B81&amp;"评估申报明细表")</f>
        <v>应付账款评估明细表</v>
      </c>
      <c r="E66" s="271" t="str">
        <f>IF(基本信息!$C$4="B","表","表(申)")</f>
        <v>表</v>
      </c>
      <c r="F66" s="272" t="s">
        <v>162</v>
      </c>
      <c r="G66" s="269">
        <f t="shared" si="1"/>
        <v>62</v>
      </c>
    </row>
    <row r="67" spans="1:7">
      <c r="A67" s="269">
        <f t="shared" si="0"/>
        <v>62</v>
      </c>
      <c r="C67" s="273" t="str">
        <f>IF(基本信息!$C$4="B",基本信息!B82&amp;"评估明细表",基本信息!B82&amp;"评估申报明细表")</f>
        <v>预收款项评估明细表</v>
      </c>
      <c r="E67" s="271" t="str">
        <f>IF(基本信息!$C$4="B","表","表(申)")</f>
        <v>表</v>
      </c>
      <c r="F67" s="272" t="s">
        <v>164</v>
      </c>
      <c r="G67" s="269">
        <f t="shared" si="1"/>
        <v>63</v>
      </c>
    </row>
    <row r="68" spans="1:7">
      <c r="A68" s="269">
        <f t="shared" si="0"/>
        <v>63</v>
      </c>
      <c r="B68" s="258"/>
      <c r="C68" s="258" t="str">
        <f>IF(基本信息!$C$4="B",基本信息!B83&amp;"评估明细表",基本信息!B83&amp;"评估申报明细表")</f>
        <v>合同负债评估明细表</v>
      </c>
      <c r="E68" s="48" t="str">
        <f>IF(基本信息!$C$4="B","表","表(申)")</f>
        <v>表</v>
      </c>
      <c r="F68" s="274" t="s">
        <v>166</v>
      </c>
      <c r="G68" s="269">
        <f t="shared" si="1"/>
        <v>64</v>
      </c>
    </row>
    <row r="69" spans="1:7">
      <c r="A69" s="269">
        <f t="shared" ref="A69:A83" si="2">A68+1</f>
        <v>64</v>
      </c>
      <c r="C69" s="258" t="str">
        <f>IF(基本信息!$C$4="B",基本信息!B84&amp;"评估明细表",基本信息!B84&amp;"评估申报明细表")</f>
        <v>应付职工薪酬评估明细表</v>
      </c>
      <c r="E69" s="48" t="str">
        <f>IF(基本信息!$C$4="B","表","表(申)")</f>
        <v>表</v>
      </c>
      <c r="F69" s="274" t="s">
        <v>168</v>
      </c>
      <c r="G69" s="269">
        <f t="shared" ref="G69:G83" si="3">G68+1</f>
        <v>65</v>
      </c>
    </row>
    <row r="70" spans="1:7">
      <c r="A70" s="269">
        <f t="shared" si="2"/>
        <v>65</v>
      </c>
      <c r="C70" s="258" t="str">
        <f>IF(基本信息!$C$4="B",基本信息!B85&amp;"评估明细表",基本信息!B85&amp;"评估申报明细表")</f>
        <v>应交税费评估明细表</v>
      </c>
      <c r="E70" s="48" t="str">
        <f>IF(基本信息!$C$4="B","表","表(申)")</f>
        <v>表</v>
      </c>
      <c r="F70" s="274" t="s">
        <v>170</v>
      </c>
      <c r="G70" s="269">
        <f t="shared" si="3"/>
        <v>66</v>
      </c>
    </row>
    <row r="71" spans="1:7">
      <c r="A71" s="269">
        <f t="shared" si="2"/>
        <v>66</v>
      </c>
      <c r="C71" s="258" t="str">
        <f>IF(基本信息!$C$4="B",基本信息!B86&amp;"评估明细表",基本信息!B86&amp;"评估申报明细表")</f>
        <v>其他应付款评估明细表</v>
      </c>
      <c r="E71" s="48" t="str">
        <f>IF(基本信息!$C$4="B","表","表(申)")</f>
        <v>表</v>
      </c>
      <c r="F71" s="274" t="s">
        <v>172</v>
      </c>
      <c r="G71" s="269">
        <f t="shared" si="3"/>
        <v>67</v>
      </c>
    </row>
    <row r="72" spans="1:7">
      <c r="A72" s="269">
        <f t="shared" si="2"/>
        <v>67</v>
      </c>
      <c r="C72" s="258" t="str">
        <f>IF(基本信息!$C$4="B",基本信息!B87&amp;"评估明细表",基本信息!B87&amp;"评估申报明细表")</f>
        <v>持有待售负债评估明细表</v>
      </c>
      <c r="E72" s="48" t="str">
        <f>IF(基本信息!$C$4="B","表","表(申)")</f>
        <v>表</v>
      </c>
      <c r="F72" s="274" t="s">
        <v>174</v>
      </c>
      <c r="G72" s="269">
        <f t="shared" si="3"/>
        <v>68</v>
      </c>
    </row>
    <row r="73" spans="1:7">
      <c r="A73" s="269">
        <f t="shared" si="2"/>
        <v>68</v>
      </c>
      <c r="C73" s="273" t="str">
        <f>IF(基本信息!$C$4="B",基本信息!B88&amp;"评估明细表",基本信息!B88&amp;"评估申报明细表")</f>
        <v>一年内到期的非流动负债评估明细表</v>
      </c>
      <c r="E73" s="271" t="str">
        <f>IF(基本信息!$C$4="B","表","表(申)")</f>
        <v>表</v>
      </c>
      <c r="F73" s="274" t="s">
        <v>176</v>
      </c>
      <c r="G73" s="269">
        <f t="shared" si="3"/>
        <v>69</v>
      </c>
    </row>
    <row r="74" spans="1:7">
      <c r="A74" s="269">
        <f t="shared" si="2"/>
        <v>69</v>
      </c>
      <c r="C74" s="273" t="str">
        <f>IF(基本信息!$C$4="B",基本信息!B89&amp;"评估明细表",基本信息!B89&amp;"评估申报明细表")</f>
        <v>其他流动负债评估明细表</v>
      </c>
      <c r="E74" s="271" t="str">
        <f>IF(基本信息!$C$4="B","表","表(申)")</f>
        <v>表</v>
      </c>
      <c r="F74" s="274" t="s">
        <v>178</v>
      </c>
      <c r="G74" s="269">
        <f t="shared" si="3"/>
        <v>70</v>
      </c>
    </row>
    <row r="75" spans="1:7">
      <c r="A75" s="269">
        <f t="shared" si="2"/>
        <v>70</v>
      </c>
      <c r="C75" s="270" t="str">
        <f>IF(基本信息!$C$4="B",基本信息!B90&amp;"评估汇总表",基本信息!B90&amp;"评估申报汇总表")</f>
        <v>非流动负债评估汇总表</v>
      </c>
      <c r="E75" s="271" t="str">
        <f>IF(基本信息!$C$4="B","表","表(申)")</f>
        <v>表</v>
      </c>
      <c r="F75" s="272" t="s">
        <v>180</v>
      </c>
      <c r="G75" s="269">
        <f t="shared" si="3"/>
        <v>71</v>
      </c>
    </row>
    <row r="76" spans="1:7">
      <c r="A76" s="269">
        <f t="shared" si="2"/>
        <v>71</v>
      </c>
      <c r="C76" s="273" t="str">
        <f>IF(基本信息!$C$4="B",基本信息!B91&amp;"评估明细表",基本信息!B91&amp;"评估申报明细表")</f>
        <v>长期借款评估明细表</v>
      </c>
      <c r="E76" s="271" t="str">
        <f>IF(基本信息!$C$4="B","表","表(申)")</f>
        <v>表</v>
      </c>
      <c r="F76" s="272" t="s">
        <v>182</v>
      </c>
      <c r="G76" s="269">
        <f t="shared" si="3"/>
        <v>72</v>
      </c>
    </row>
    <row r="77" spans="1:7">
      <c r="A77" s="269">
        <f t="shared" si="2"/>
        <v>72</v>
      </c>
      <c r="C77" s="273" t="str">
        <f>IF(基本信息!$C$4="B",基本信息!B92&amp;"评估明细表",基本信息!B92&amp;"评估申报明细表")</f>
        <v>应付债券评估明细表</v>
      </c>
      <c r="E77" s="271" t="str">
        <f>IF(基本信息!$C$4="B","表","表(申)")</f>
        <v>表</v>
      </c>
      <c r="F77" s="272" t="s">
        <v>184</v>
      </c>
      <c r="G77" s="269">
        <f t="shared" si="3"/>
        <v>73</v>
      </c>
    </row>
    <row r="78" spans="1:7">
      <c r="A78" s="269">
        <f t="shared" si="2"/>
        <v>73</v>
      </c>
      <c r="C78" s="276" t="str">
        <f>IF(基本信息!$C$4="B",基本信息!B93&amp;"评估明细表",基本信息!B93&amp;"评估申报明细表")</f>
        <v>租赁负债评估明细表</v>
      </c>
      <c r="D78" s="277"/>
      <c r="E78" s="278" t="str">
        <f>IF(基本信息!$C$4="B","表","表(申)")</f>
        <v>表</v>
      </c>
      <c r="F78" s="279" t="s">
        <v>186</v>
      </c>
      <c r="G78" s="269">
        <f t="shared" si="3"/>
        <v>74</v>
      </c>
    </row>
    <row r="79" spans="1:7">
      <c r="A79" s="269">
        <f t="shared" si="2"/>
        <v>74</v>
      </c>
      <c r="C79" s="276" t="str">
        <f>IF(基本信息!$C$4="B",基本信息!B94&amp;"评估明细表",基本信息!B94&amp;"评估申报明细表")</f>
        <v>长期应付款评估明细表</v>
      </c>
      <c r="D79" s="277"/>
      <c r="E79" s="278" t="str">
        <f>IF(基本信息!$C$4="B","表","表(申)")</f>
        <v>表</v>
      </c>
      <c r="F79" s="279" t="s">
        <v>188</v>
      </c>
      <c r="G79" s="269">
        <f t="shared" si="3"/>
        <v>75</v>
      </c>
    </row>
    <row r="80" spans="1:7">
      <c r="A80" s="269">
        <f t="shared" si="2"/>
        <v>75</v>
      </c>
      <c r="C80" s="276" t="str">
        <f>IF(基本信息!$C$4="B",基本信息!B95&amp;"评估明细表",基本信息!B95&amp;"评估申报明细表")</f>
        <v>预计负债评估明细表</v>
      </c>
      <c r="D80" s="277"/>
      <c r="E80" s="278" t="str">
        <f>IF(基本信息!$C$4="B","表","表(申)")</f>
        <v>表</v>
      </c>
      <c r="F80" s="279" t="s">
        <v>190</v>
      </c>
      <c r="G80" s="269">
        <f t="shared" si="3"/>
        <v>76</v>
      </c>
    </row>
    <row r="81" spans="1:7">
      <c r="A81" s="269">
        <f t="shared" si="2"/>
        <v>76</v>
      </c>
      <c r="C81" s="276" t="str">
        <f>IF(基本信息!$C$4="B",基本信息!B96&amp;"评估明细表",基本信息!B96&amp;"评估申报明细表")</f>
        <v>递延收益评估明细表</v>
      </c>
      <c r="D81" s="277"/>
      <c r="E81" s="278" t="str">
        <f>IF(基本信息!$C$4="B","表","表(申)")</f>
        <v>表</v>
      </c>
      <c r="F81" s="279" t="s">
        <v>192</v>
      </c>
      <c r="G81" s="269">
        <f t="shared" si="3"/>
        <v>77</v>
      </c>
    </row>
    <row r="82" spans="1:7">
      <c r="A82" s="269">
        <f t="shared" si="2"/>
        <v>77</v>
      </c>
      <c r="C82" s="276" t="str">
        <f>IF(基本信息!$C$4="B",基本信息!B97&amp;"评估明细表",基本信息!B97&amp;"评估申报明细表")</f>
        <v>递延所得税负债评估明细表</v>
      </c>
      <c r="D82" s="277"/>
      <c r="E82" s="278" t="str">
        <f>IF(基本信息!$C$4="B","表","表(申)")</f>
        <v>表</v>
      </c>
      <c r="F82" s="279" t="s">
        <v>194</v>
      </c>
      <c r="G82" s="269">
        <f t="shared" si="3"/>
        <v>78</v>
      </c>
    </row>
    <row r="83" spans="1:7">
      <c r="A83" s="269">
        <f t="shared" si="2"/>
        <v>78</v>
      </c>
      <c r="C83" s="276" t="str">
        <f>IF(基本信息!$C$4="B",基本信息!B98&amp;"评估明细表",基本信息!B98&amp;"评估申报明细表")</f>
        <v>其他非流动负债评估明细表</v>
      </c>
      <c r="D83" s="277"/>
      <c r="E83" s="278" t="str">
        <f>IF(基本信息!$C$4="B","表","表(申)")</f>
        <v>表</v>
      </c>
      <c r="F83" s="279" t="s">
        <v>196</v>
      </c>
      <c r="G83" s="269">
        <f t="shared" si="3"/>
        <v>79</v>
      </c>
    </row>
  </sheetData>
  <mergeCells count="1">
    <mergeCell ref="E4:F4"/>
  </mergeCells>
  <phoneticPr fontId="74" type="noConversion"/>
  <printOptions horizontalCentered="1"/>
  <pageMargins left="0.70866141732283505" right="0.70866141732283505" top="0.35433070866141703" bottom="0.35433070866141703" header="0.31496062992126" footer="0.31496062992126"/>
  <pageSetup paperSize="9" scale="7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 pane="topRight"/>
      <selection pane="bottomLeft"/>
      <selection pane="bottomRight" activeCell="C6" sqref="C6:C7"/>
    </sheetView>
  </sheetViews>
  <sheetFormatPr defaultColWidth="9" defaultRowHeight="14.15"/>
  <cols>
    <col min="1" max="1" width="6" customWidth="1"/>
    <col min="2" max="3" width="19" customWidth="1"/>
    <col min="4" max="4" width="5.5703125" customWidth="1"/>
    <col min="5" max="5" width="7.5703125" customWidth="1"/>
    <col min="6" max="7" width="9.5703125" customWidth="1"/>
    <col min="8" max="8" width="13.5703125" customWidth="1"/>
    <col min="9" max="10" width="15.640625" customWidth="1"/>
    <col min="11" max="11" width="6.640625" customWidth="1"/>
    <col min="12" max="13" width="12.35546875" customWidth="1"/>
    <col min="14" max="14" width="8.0703125" customWidth="1"/>
    <col min="17" max="17" width="12.5703125" customWidth="1"/>
  </cols>
  <sheetData>
    <row r="1" spans="1:18" ht="30" customHeight="1">
      <c r="A1" s="2" t="str">
        <f>目录!C39</f>
        <v>固定资产——房屋类建筑物评估明细表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 t="str">
        <f>目录!E39&amp;目录!F39</f>
        <v>表4-8-1-1</v>
      </c>
    </row>
    <row r="4" spans="1:18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224</v>
      </c>
    </row>
    <row r="5" spans="1:18" ht="15">
      <c r="A5" s="7" t="s">
        <v>225</v>
      </c>
      <c r="B5" s="8"/>
      <c r="C5" s="8"/>
      <c r="D5" s="8"/>
      <c r="E5" s="8"/>
      <c r="F5" s="8"/>
      <c r="G5" s="8"/>
      <c r="H5" s="8"/>
      <c r="I5" s="8"/>
      <c r="J5" s="9" t="s">
        <v>226</v>
      </c>
      <c r="K5" s="10"/>
      <c r="L5" s="10"/>
      <c r="M5" s="10"/>
      <c r="N5" s="10"/>
      <c r="O5" s="11"/>
    </row>
    <row r="6" spans="1:18" s="1" customFormat="1" ht="12.45">
      <c r="A6" s="425" t="s">
        <v>354</v>
      </c>
      <c r="B6" s="427" t="s">
        <v>355</v>
      </c>
      <c r="C6" s="427" t="s">
        <v>356</v>
      </c>
      <c r="D6" s="427" t="s">
        <v>357</v>
      </c>
      <c r="E6" s="427" t="s">
        <v>358</v>
      </c>
      <c r="F6" s="117" t="s">
        <v>359</v>
      </c>
      <c r="G6" s="117" t="s">
        <v>360</v>
      </c>
      <c r="H6" s="172" t="s">
        <v>207</v>
      </c>
      <c r="I6" s="173"/>
      <c r="J6" s="419" t="s">
        <v>361</v>
      </c>
      <c r="K6" s="182" t="s">
        <v>362</v>
      </c>
      <c r="L6" s="421" t="s">
        <v>363</v>
      </c>
      <c r="M6" s="423" t="s">
        <v>209</v>
      </c>
      <c r="N6" s="423" t="s">
        <v>210</v>
      </c>
      <c r="O6" s="424" t="s">
        <v>221</v>
      </c>
      <c r="Q6" s="18"/>
      <c r="R6" s="18"/>
    </row>
    <row r="7" spans="1:18" s="1" customFormat="1">
      <c r="A7" s="426"/>
      <c r="B7" s="428"/>
      <c r="C7" s="428"/>
      <c r="D7" s="428"/>
      <c r="E7" s="428"/>
      <c r="F7" s="77" t="s">
        <v>364</v>
      </c>
      <c r="G7" s="77" t="s">
        <v>365</v>
      </c>
      <c r="H7" s="77" t="s">
        <v>366</v>
      </c>
      <c r="I7" s="105" t="s">
        <v>367</v>
      </c>
      <c r="J7" s="420"/>
      <c r="K7" s="79" t="s">
        <v>368</v>
      </c>
      <c r="L7" s="422"/>
      <c r="M7" s="369"/>
      <c r="N7" s="369"/>
      <c r="O7" s="371"/>
      <c r="Q7" s="18" t="s">
        <v>227</v>
      </c>
      <c r="R7" s="18" t="s">
        <v>228</v>
      </c>
    </row>
    <row r="8" spans="1:18">
      <c r="A8" s="19">
        <v>1</v>
      </c>
      <c r="B8" s="20"/>
      <c r="C8" s="20"/>
      <c r="D8" s="20"/>
      <c r="E8" s="183"/>
      <c r="F8" s="183"/>
      <c r="G8" s="183"/>
      <c r="H8" s="185"/>
      <c r="I8" s="23"/>
      <c r="J8" s="24"/>
      <c r="K8" s="186"/>
      <c r="L8" s="25"/>
      <c r="M8" s="25">
        <f>IF(基本信息!$C$4&lt;&gt;"B","",L8-I8)</f>
        <v>0</v>
      </c>
      <c r="N8" s="26">
        <f>IF(基本信息!$C$4&lt;&gt;"B","",IF(I8=0,0,ROUND(M8/ABS(I8),4)))</f>
        <v>0</v>
      </c>
      <c r="O8" s="27"/>
      <c r="Q8" s="28"/>
    </row>
    <row r="9" spans="1:18">
      <c r="A9" s="19">
        <f>A8+1</f>
        <v>2</v>
      </c>
      <c r="B9" s="20"/>
      <c r="C9" s="20"/>
      <c r="D9" s="20"/>
      <c r="E9" s="183"/>
      <c r="F9" s="183"/>
      <c r="G9" s="183"/>
      <c r="H9" s="185"/>
      <c r="I9" s="23"/>
      <c r="J9" s="24"/>
      <c r="K9" s="180"/>
      <c r="L9" s="25"/>
      <c r="M9" s="25"/>
      <c r="N9" s="25"/>
      <c r="O9" s="27"/>
      <c r="Q9" s="28"/>
    </row>
    <row r="10" spans="1:18">
      <c r="A10" s="19">
        <f t="shared" ref="A10:A17" si="0">A9+1</f>
        <v>3</v>
      </c>
      <c r="B10" s="20"/>
      <c r="C10" s="20"/>
      <c r="D10" s="20"/>
      <c r="E10" s="183"/>
      <c r="F10" s="183"/>
      <c r="G10" s="183"/>
      <c r="H10" s="185"/>
      <c r="I10" s="23"/>
      <c r="J10" s="24"/>
      <c r="K10" s="180"/>
      <c r="L10" s="25"/>
      <c r="M10" s="25"/>
      <c r="N10" s="25"/>
      <c r="O10" s="27"/>
      <c r="Q10" s="28"/>
    </row>
    <row r="11" spans="1:18">
      <c r="A11" s="19">
        <f t="shared" si="0"/>
        <v>4</v>
      </c>
      <c r="B11" s="20"/>
      <c r="C11" s="20"/>
      <c r="D11" s="20"/>
      <c r="E11" s="183"/>
      <c r="F11" s="183"/>
      <c r="G11" s="183"/>
      <c r="H11" s="185"/>
      <c r="I11" s="23"/>
      <c r="J11" s="24"/>
      <c r="K11" s="180"/>
      <c r="L11" s="25"/>
      <c r="M11" s="25"/>
      <c r="N11" s="25"/>
      <c r="O11" s="27"/>
      <c r="Q11" s="28"/>
    </row>
    <row r="12" spans="1:18">
      <c r="A12" s="19">
        <f t="shared" si="0"/>
        <v>5</v>
      </c>
      <c r="B12" s="20"/>
      <c r="C12" s="20"/>
      <c r="D12" s="20"/>
      <c r="E12" s="183"/>
      <c r="F12" s="183"/>
      <c r="G12" s="183"/>
      <c r="H12" s="185"/>
      <c r="I12" s="23"/>
      <c r="J12" s="24"/>
      <c r="K12" s="180"/>
      <c r="L12" s="25"/>
      <c r="M12" s="25"/>
      <c r="N12" s="25"/>
      <c r="O12" s="27"/>
      <c r="Q12" s="28"/>
    </row>
    <row r="13" spans="1:18">
      <c r="A13" s="19">
        <f t="shared" si="0"/>
        <v>6</v>
      </c>
      <c r="B13" s="20"/>
      <c r="C13" s="20"/>
      <c r="D13" s="20"/>
      <c r="E13" s="183"/>
      <c r="F13" s="183"/>
      <c r="G13" s="183"/>
      <c r="H13" s="185"/>
      <c r="I13" s="23"/>
      <c r="J13" s="24"/>
      <c r="K13" s="180"/>
      <c r="L13" s="25"/>
      <c r="M13" s="25"/>
      <c r="N13" s="25"/>
      <c r="O13" s="27"/>
      <c r="Q13" s="28"/>
    </row>
    <row r="14" spans="1:18">
      <c r="A14" s="19">
        <f t="shared" si="0"/>
        <v>7</v>
      </c>
      <c r="B14" s="20"/>
      <c r="C14" s="20"/>
      <c r="D14" s="20"/>
      <c r="E14" s="183"/>
      <c r="F14" s="183"/>
      <c r="G14" s="183"/>
      <c r="H14" s="185"/>
      <c r="I14" s="23"/>
      <c r="J14" s="24"/>
      <c r="K14" s="180"/>
      <c r="L14" s="25"/>
      <c r="M14" s="25"/>
      <c r="N14" s="25"/>
      <c r="O14" s="27"/>
      <c r="Q14" s="28"/>
    </row>
    <row r="15" spans="1:18">
      <c r="A15" s="19">
        <f t="shared" si="0"/>
        <v>8</v>
      </c>
      <c r="B15" s="20"/>
      <c r="C15" s="20"/>
      <c r="D15" s="20"/>
      <c r="E15" s="183"/>
      <c r="F15" s="183"/>
      <c r="G15" s="183"/>
      <c r="H15" s="185"/>
      <c r="I15" s="23"/>
      <c r="J15" s="24"/>
      <c r="K15" s="180"/>
      <c r="L15" s="25"/>
      <c r="M15" s="25"/>
      <c r="N15" s="25"/>
      <c r="O15" s="27"/>
      <c r="Q15" s="28"/>
    </row>
    <row r="16" spans="1:18">
      <c r="A16" s="19">
        <f t="shared" si="0"/>
        <v>9</v>
      </c>
      <c r="B16" s="20"/>
      <c r="C16" s="20"/>
      <c r="D16" s="20"/>
      <c r="E16" s="183"/>
      <c r="F16" s="183"/>
      <c r="G16" s="183"/>
      <c r="H16" s="185"/>
      <c r="I16" s="23"/>
      <c r="J16" s="24"/>
      <c r="K16" s="180"/>
      <c r="L16" s="25"/>
      <c r="M16" s="25"/>
      <c r="N16" s="25"/>
      <c r="O16" s="27"/>
      <c r="Q16" s="28"/>
    </row>
    <row r="17" spans="1:18">
      <c r="A17" s="19">
        <f t="shared" si="0"/>
        <v>10</v>
      </c>
      <c r="B17" s="20"/>
      <c r="C17" s="20"/>
      <c r="D17" s="20"/>
      <c r="E17" s="183"/>
      <c r="F17" s="183"/>
      <c r="G17" s="183"/>
      <c r="H17" s="185"/>
      <c r="I17" s="23"/>
      <c r="J17" s="24"/>
      <c r="K17" s="180"/>
      <c r="L17" s="25"/>
      <c r="M17" s="25"/>
      <c r="N17" s="25"/>
      <c r="O17" s="27"/>
      <c r="Q17" s="28"/>
    </row>
    <row r="18" spans="1:18">
      <c r="A18" s="19"/>
      <c r="B18" s="20"/>
      <c r="C18" s="20"/>
      <c r="D18" s="20"/>
      <c r="E18" s="183"/>
      <c r="F18" s="183"/>
      <c r="G18" s="183"/>
      <c r="H18" s="185"/>
      <c r="I18" s="23"/>
      <c r="J18" s="24"/>
      <c r="K18" s="180"/>
      <c r="L18" s="25"/>
      <c r="M18" s="25"/>
      <c r="N18" s="25"/>
      <c r="O18" s="27"/>
      <c r="Q18" s="28"/>
    </row>
    <row r="19" spans="1:18">
      <c r="A19" s="29"/>
      <c r="B19" s="30"/>
      <c r="C19" s="22" t="s">
        <v>308</v>
      </c>
      <c r="D19" s="31"/>
      <c r="E19" s="187"/>
      <c r="F19" s="188"/>
      <c r="G19" s="188"/>
      <c r="H19" s="185">
        <f>SUM(H8:H18)</f>
        <v>0</v>
      </c>
      <c r="I19" s="23">
        <f>SUM(I8:I18)</f>
        <v>0</v>
      </c>
      <c r="J19" s="24">
        <f>IF(基本信息!$C$4&lt;&gt;"B","",SUM(J8:J18))</f>
        <v>0</v>
      </c>
      <c r="K19" s="180"/>
      <c r="L19" s="25">
        <f>IF(基本信息!$C$4&lt;&gt;"B","",SUM(L8:L18))</f>
        <v>0</v>
      </c>
      <c r="M19" s="25">
        <f>IF(基本信息!$C$4&lt;&gt;"B","",SUM(M8:M18))</f>
        <v>0</v>
      </c>
      <c r="N19" s="26">
        <f>IF(基本信息!$C$4&lt;&gt;"B","",IF(I19=0,0,ROUND(M19/ABS(I19),4)))</f>
        <v>0</v>
      </c>
      <c r="O19" s="27"/>
      <c r="Q19" s="28"/>
    </row>
    <row r="20" spans="1:18">
      <c r="A20" s="33"/>
      <c r="B20" s="30"/>
      <c r="C20" s="132" t="s">
        <v>337</v>
      </c>
      <c r="D20" s="31"/>
      <c r="E20" s="187"/>
      <c r="F20" s="187"/>
      <c r="G20" s="187"/>
      <c r="H20" s="30"/>
      <c r="I20" s="23"/>
      <c r="J20" s="24"/>
      <c r="K20" s="180"/>
      <c r="L20" s="25"/>
      <c r="M20" s="25"/>
      <c r="N20" s="26">
        <f>IF(基本信息!$C$4&lt;&gt;"B","",IF(I20=0,0,ROUND(M20/ABS(I20),4)))</f>
        <v>0</v>
      </c>
      <c r="O20" s="27"/>
      <c r="Q20" s="28"/>
    </row>
    <row r="21" spans="1:18">
      <c r="A21" s="34"/>
      <c r="B21" s="189"/>
      <c r="C21" s="35" t="s">
        <v>310</v>
      </c>
      <c r="D21" s="35"/>
      <c r="E21" s="35"/>
      <c r="F21" s="35"/>
      <c r="G21" s="35"/>
      <c r="H21" s="178">
        <f>H19-H20</f>
        <v>0</v>
      </c>
      <c r="I21" s="37">
        <f>ROUND(SUM(I19,-I20),2)</f>
        <v>0</v>
      </c>
      <c r="J21" s="38">
        <f>IF(基本信息!$C$4&lt;&gt;"B","",ROUND(SUM(J19,-J20),2))</f>
        <v>0</v>
      </c>
      <c r="K21" s="181"/>
      <c r="L21" s="39">
        <f>IF(基本信息!$C$4&lt;&gt;"B","",ROUND(SUM(L19,-L20),2))</f>
        <v>0</v>
      </c>
      <c r="M21" s="39">
        <f>IF(基本信息!$C$4&lt;&gt;"B","",ROUND(SUM(M19,-M20),2))</f>
        <v>0</v>
      </c>
      <c r="N21" s="40">
        <f>IF(基本信息!$C$4&lt;&gt;"B","",IF(I21=0,0,ROUND(M21/ABS(I21),4)))</f>
        <v>0</v>
      </c>
      <c r="O21" s="41"/>
      <c r="Q21" s="42"/>
      <c r="R21" s="43" t="str">
        <f>IF(I21-Q21=0,"OK","F")</f>
        <v>OK</v>
      </c>
    </row>
    <row r="22" spans="1:18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8">
      <c r="A23" s="45" t="str">
        <f>"被评估企业填表人："&amp;基本信息!$C$13</f>
        <v>被评估企业填表人：陈冲</v>
      </c>
      <c r="B23" s="46"/>
      <c r="C23" s="46"/>
      <c r="D23" s="46"/>
      <c r="E23" s="46"/>
      <c r="F23" s="46"/>
      <c r="G23" s="46"/>
      <c r="H23" s="46"/>
      <c r="I23" s="46"/>
      <c r="J23" s="44"/>
      <c r="K23" s="44"/>
      <c r="L23" s="44"/>
      <c r="M23" s="44"/>
      <c r="N23" s="44"/>
      <c r="O23" s="47" t="str">
        <f>IF(基本信息!$C$4="B","评估人员:"&amp;基本信息!C54,"")</f>
        <v>评估人员:</v>
      </c>
      <c r="P23" s="48"/>
    </row>
    <row r="24" spans="1:18">
      <c r="A24" s="45" t="str">
        <f>"填表日期："&amp;基本信息!$C$14</f>
        <v>填表日期：2026年07月24日</v>
      </c>
      <c r="B24" s="46"/>
      <c r="C24" s="46"/>
      <c r="D24" s="46"/>
      <c r="E24" s="46"/>
      <c r="F24" s="46"/>
      <c r="G24" s="46"/>
      <c r="H24" s="46"/>
      <c r="I24" s="46"/>
      <c r="J24" s="44"/>
      <c r="K24" s="44"/>
      <c r="L24" s="44"/>
      <c r="M24" s="44"/>
      <c r="N24" s="44"/>
      <c r="O24" s="44"/>
    </row>
  </sheetData>
  <mergeCells count="10">
    <mergeCell ref="A6:A7"/>
    <mergeCell ref="B6:B7"/>
    <mergeCell ref="C6:C7"/>
    <mergeCell ref="D6:D7"/>
    <mergeCell ref="E6:E7"/>
    <mergeCell ref="J6:J7"/>
    <mergeCell ref="L6:L7"/>
    <mergeCell ref="M6:M7"/>
    <mergeCell ref="N6:N7"/>
    <mergeCell ref="O6:O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81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 pane="topRight"/>
      <selection pane="bottomLeft"/>
      <selection pane="bottomRight" activeCell="C6" sqref="C6:C7"/>
    </sheetView>
  </sheetViews>
  <sheetFormatPr defaultColWidth="9" defaultRowHeight="14.15"/>
  <cols>
    <col min="1" max="1" width="6" customWidth="1"/>
    <col min="2" max="3" width="19" customWidth="1"/>
    <col min="4" max="4" width="5.5703125" customWidth="1"/>
    <col min="5" max="5" width="7.5703125" customWidth="1"/>
    <col min="6" max="7" width="9.5703125" customWidth="1"/>
    <col min="8" max="8" width="13.5703125" customWidth="1"/>
    <col min="9" max="10" width="15.640625" customWidth="1"/>
    <col min="11" max="11" width="6.640625" customWidth="1"/>
    <col min="12" max="13" width="12.35546875" customWidth="1"/>
    <col min="14" max="14" width="8.0703125" customWidth="1"/>
    <col min="17" max="17" width="12.5703125" customWidth="1"/>
  </cols>
  <sheetData>
    <row r="1" spans="1:18" ht="30" customHeight="1">
      <c r="A1" s="2" t="str">
        <f>目录!C40</f>
        <v>固定资产——构筑物类建筑物评估明细表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 t="str">
        <f>目录!E40&amp;目录!F40</f>
        <v>表4-8-1-2</v>
      </c>
    </row>
    <row r="4" spans="1:18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224</v>
      </c>
    </row>
    <row r="5" spans="1:18" ht="15">
      <c r="A5" s="7" t="s">
        <v>225</v>
      </c>
      <c r="B5" s="8"/>
      <c r="C5" s="8"/>
      <c r="D5" s="8"/>
      <c r="E5" s="8"/>
      <c r="F5" s="8"/>
      <c r="G5" s="8"/>
      <c r="H5" s="8"/>
      <c r="I5" s="8"/>
      <c r="J5" s="9" t="s">
        <v>226</v>
      </c>
      <c r="K5" s="10"/>
      <c r="L5" s="10"/>
      <c r="M5" s="10"/>
      <c r="N5" s="10"/>
      <c r="O5" s="11"/>
    </row>
    <row r="6" spans="1:18" s="1" customFormat="1" ht="12.45">
      <c r="A6" s="425" t="s">
        <v>354</v>
      </c>
      <c r="B6" s="427" t="s">
        <v>373</v>
      </c>
      <c r="C6" s="427" t="s">
        <v>356</v>
      </c>
      <c r="D6" s="427" t="s">
        <v>357</v>
      </c>
      <c r="E6" s="427" t="s">
        <v>358</v>
      </c>
      <c r="F6" s="427" t="s">
        <v>374</v>
      </c>
      <c r="G6" s="427" t="s">
        <v>327</v>
      </c>
      <c r="H6" s="172" t="s">
        <v>207</v>
      </c>
      <c r="I6" s="173"/>
      <c r="J6" s="419" t="s">
        <v>361</v>
      </c>
      <c r="K6" s="182" t="s">
        <v>362</v>
      </c>
      <c r="L6" s="421" t="s">
        <v>363</v>
      </c>
      <c r="M6" s="423" t="s">
        <v>209</v>
      </c>
      <c r="N6" s="423" t="s">
        <v>210</v>
      </c>
      <c r="O6" s="424" t="s">
        <v>221</v>
      </c>
      <c r="Q6" s="18"/>
      <c r="R6" s="18"/>
    </row>
    <row r="7" spans="1:18" s="1" customFormat="1" ht="12.45">
      <c r="A7" s="426"/>
      <c r="B7" s="428"/>
      <c r="C7" s="428"/>
      <c r="D7" s="428"/>
      <c r="E7" s="428"/>
      <c r="F7" s="428"/>
      <c r="G7" s="428"/>
      <c r="H7" s="77" t="s">
        <v>366</v>
      </c>
      <c r="I7" s="105" t="s">
        <v>367</v>
      </c>
      <c r="J7" s="420"/>
      <c r="K7" s="79" t="s">
        <v>368</v>
      </c>
      <c r="L7" s="422"/>
      <c r="M7" s="369"/>
      <c r="N7" s="369"/>
      <c r="O7" s="371"/>
      <c r="Q7" s="18" t="s">
        <v>227</v>
      </c>
      <c r="R7" s="18" t="s">
        <v>228</v>
      </c>
    </row>
    <row r="8" spans="1:18">
      <c r="A8" s="19">
        <v>1</v>
      </c>
      <c r="B8" s="20"/>
      <c r="C8" s="20"/>
      <c r="D8" s="20"/>
      <c r="E8" s="183"/>
      <c r="F8" s="184"/>
      <c r="G8" s="185"/>
      <c r="H8" s="185"/>
      <c r="I8" s="23"/>
      <c r="J8" s="24"/>
      <c r="K8" s="186"/>
      <c r="L8" s="25"/>
      <c r="M8" s="25">
        <f>IF(基本信息!$C$4&lt;&gt;"B","",L8-I8)</f>
        <v>0</v>
      </c>
      <c r="N8" s="26">
        <f>IF(基本信息!$C$4&lt;&gt;"B","",IF(I8=0,0,ROUND(M8/ABS(I8),4)))</f>
        <v>0</v>
      </c>
      <c r="O8" s="60"/>
      <c r="Q8" s="28"/>
    </row>
    <row r="9" spans="1:18">
      <c r="A9" s="19">
        <f>A8+1</f>
        <v>2</v>
      </c>
      <c r="B9" s="20"/>
      <c r="C9" s="20"/>
      <c r="D9" s="20"/>
      <c r="E9" s="183"/>
      <c r="F9" s="184"/>
      <c r="G9" s="185"/>
      <c r="H9" s="185"/>
      <c r="I9" s="23"/>
      <c r="J9" s="24"/>
      <c r="K9" s="180"/>
      <c r="L9" s="25"/>
      <c r="M9" s="25"/>
      <c r="N9" s="25"/>
      <c r="O9" s="60"/>
      <c r="Q9" s="28"/>
    </row>
    <row r="10" spans="1:18">
      <c r="A10" s="19">
        <f t="shared" ref="A10:A17" si="0">A9+1</f>
        <v>3</v>
      </c>
      <c r="B10" s="20"/>
      <c r="C10" s="20"/>
      <c r="D10" s="20"/>
      <c r="E10" s="183"/>
      <c r="F10" s="184"/>
      <c r="G10" s="185"/>
      <c r="H10" s="185"/>
      <c r="I10" s="23"/>
      <c r="J10" s="24"/>
      <c r="K10" s="180"/>
      <c r="L10" s="25"/>
      <c r="M10" s="25"/>
      <c r="N10" s="25"/>
      <c r="O10" s="60"/>
      <c r="Q10" s="28"/>
    </row>
    <row r="11" spans="1:18">
      <c r="A11" s="19">
        <f t="shared" si="0"/>
        <v>4</v>
      </c>
      <c r="B11" s="20"/>
      <c r="C11" s="20"/>
      <c r="D11" s="20"/>
      <c r="E11" s="183"/>
      <c r="F11" s="184"/>
      <c r="G11" s="185"/>
      <c r="H11" s="185"/>
      <c r="I11" s="23"/>
      <c r="J11" s="24"/>
      <c r="K11" s="180"/>
      <c r="L11" s="25"/>
      <c r="M11" s="25"/>
      <c r="N11" s="25"/>
      <c r="O11" s="60"/>
      <c r="Q11" s="28"/>
    </row>
    <row r="12" spans="1:18">
      <c r="A12" s="19">
        <f t="shared" si="0"/>
        <v>5</v>
      </c>
      <c r="B12" s="20"/>
      <c r="C12" s="20"/>
      <c r="D12" s="20"/>
      <c r="E12" s="183"/>
      <c r="F12" s="184"/>
      <c r="G12" s="185"/>
      <c r="H12" s="185"/>
      <c r="I12" s="23"/>
      <c r="J12" s="24"/>
      <c r="K12" s="180"/>
      <c r="L12" s="25"/>
      <c r="M12" s="25"/>
      <c r="N12" s="25"/>
      <c r="O12" s="60"/>
      <c r="Q12" s="28"/>
    </row>
    <row r="13" spans="1:18">
      <c r="A13" s="19">
        <f t="shared" si="0"/>
        <v>6</v>
      </c>
      <c r="B13" s="20"/>
      <c r="C13" s="20"/>
      <c r="D13" s="20"/>
      <c r="E13" s="183"/>
      <c r="F13" s="184"/>
      <c r="G13" s="185"/>
      <c r="H13" s="185"/>
      <c r="I13" s="23"/>
      <c r="J13" s="24"/>
      <c r="K13" s="180"/>
      <c r="L13" s="25"/>
      <c r="M13" s="25"/>
      <c r="N13" s="25"/>
      <c r="O13" s="60"/>
      <c r="Q13" s="28"/>
    </row>
    <row r="14" spans="1:18">
      <c r="A14" s="19">
        <f t="shared" si="0"/>
        <v>7</v>
      </c>
      <c r="B14" s="20"/>
      <c r="C14" s="20"/>
      <c r="D14" s="20"/>
      <c r="E14" s="183"/>
      <c r="F14" s="184"/>
      <c r="G14" s="185"/>
      <c r="H14" s="185"/>
      <c r="I14" s="23"/>
      <c r="J14" s="24"/>
      <c r="K14" s="180"/>
      <c r="L14" s="25"/>
      <c r="M14" s="25"/>
      <c r="N14" s="25"/>
      <c r="O14" s="60"/>
      <c r="Q14" s="28"/>
    </row>
    <row r="15" spans="1:18">
      <c r="A15" s="19">
        <f t="shared" si="0"/>
        <v>8</v>
      </c>
      <c r="B15" s="20"/>
      <c r="C15" s="20"/>
      <c r="D15" s="20"/>
      <c r="E15" s="183"/>
      <c r="F15" s="184"/>
      <c r="G15" s="185"/>
      <c r="H15" s="185"/>
      <c r="I15" s="23"/>
      <c r="J15" s="24"/>
      <c r="K15" s="180"/>
      <c r="L15" s="25"/>
      <c r="M15" s="25"/>
      <c r="N15" s="25"/>
      <c r="O15" s="60"/>
      <c r="Q15" s="28"/>
    </row>
    <row r="16" spans="1:18">
      <c r="A16" s="19">
        <f t="shared" si="0"/>
        <v>9</v>
      </c>
      <c r="B16" s="20"/>
      <c r="C16" s="20"/>
      <c r="D16" s="20"/>
      <c r="E16" s="183"/>
      <c r="F16" s="184"/>
      <c r="G16" s="185"/>
      <c r="H16" s="185"/>
      <c r="I16" s="23"/>
      <c r="J16" s="24"/>
      <c r="K16" s="180"/>
      <c r="L16" s="25"/>
      <c r="M16" s="25"/>
      <c r="N16" s="25"/>
      <c r="O16" s="60"/>
      <c r="Q16" s="28"/>
    </row>
    <row r="17" spans="1:18">
      <c r="A17" s="19">
        <f t="shared" si="0"/>
        <v>10</v>
      </c>
      <c r="B17" s="20"/>
      <c r="C17" s="20"/>
      <c r="D17" s="20"/>
      <c r="E17" s="183"/>
      <c r="F17" s="184"/>
      <c r="G17" s="185"/>
      <c r="H17" s="185"/>
      <c r="I17" s="23"/>
      <c r="J17" s="24"/>
      <c r="K17" s="180"/>
      <c r="L17" s="25"/>
      <c r="M17" s="25"/>
      <c r="N17" s="25"/>
      <c r="O17" s="60"/>
      <c r="Q17" s="28"/>
    </row>
    <row r="18" spans="1:18">
      <c r="A18" s="19"/>
      <c r="B18" s="20"/>
      <c r="C18" s="20"/>
      <c r="D18" s="20"/>
      <c r="E18" s="183"/>
      <c r="F18" s="184"/>
      <c r="G18" s="185"/>
      <c r="H18" s="185"/>
      <c r="I18" s="23"/>
      <c r="J18" s="24"/>
      <c r="K18" s="180"/>
      <c r="L18" s="25"/>
      <c r="M18" s="25"/>
      <c r="N18" s="25"/>
      <c r="O18" s="60"/>
      <c r="Q18" s="28"/>
    </row>
    <row r="19" spans="1:18">
      <c r="A19" s="29"/>
      <c r="B19" s="30"/>
      <c r="C19" s="22" t="s">
        <v>308</v>
      </c>
      <c r="D19" s="31"/>
      <c r="E19" s="187"/>
      <c r="F19" s="187"/>
      <c r="G19" s="188"/>
      <c r="H19" s="185">
        <f>SUM(H8:H18)</f>
        <v>0</v>
      </c>
      <c r="I19" s="23">
        <f>SUM(I8:I18)</f>
        <v>0</v>
      </c>
      <c r="J19" s="24">
        <f>IF(基本信息!$C$4&lt;&gt;"B","",SUM(J8:J18))</f>
        <v>0</v>
      </c>
      <c r="K19" s="180"/>
      <c r="L19" s="25">
        <f>IF(基本信息!$C$4&lt;&gt;"B","",SUM(L8:L18))</f>
        <v>0</v>
      </c>
      <c r="M19" s="25">
        <f>IF(基本信息!$C$4&lt;&gt;"B","",SUM(M8:M18))</f>
        <v>0</v>
      </c>
      <c r="N19" s="26">
        <f>IF(基本信息!$C$4&lt;&gt;"B","",IF(I19=0,0,ROUND(M19/ABS(I19),4)))</f>
        <v>0</v>
      </c>
      <c r="O19" s="60"/>
      <c r="Q19" s="28"/>
    </row>
    <row r="20" spans="1:18">
      <c r="A20" s="33"/>
      <c r="B20" s="30"/>
      <c r="C20" s="132" t="s">
        <v>337</v>
      </c>
      <c r="D20" s="31"/>
      <c r="E20" s="187"/>
      <c r="F20" s="187"/>
      <c r="G20" s="188"/>
      <c r="H20" s="30"/>
      <c r="I20" s="23"/>
      <c r="J20" s="24"/>
      <c r="K20" s="180"/>
      <c r="L20" s="25"/>
      <c r="M20" s="25"/>
      <c r="N20" s="26">
        <f>IF(基本信息!$C$4&lt;&gt;"B","",IF(I20=0,0,ROUND(M20/ABS(I20),4)))</f>
        <v>0</v>
      </c>
      <c r="O20" s="60"/>
      <c r="Q20" s="28"/>
    </row>
    <row r="21" spans="1:18">
      <c r="A21" s="34"/>
      <c r="B21" s="189"/>
      <c r="C21" s="35" t="s">
        <v>310</v>
      </c>
      <c r="D21" s="35"/>
      <c r="E21" s="35"/>
      <c r="F21" s="35"/>
      <c r="G21" s="68"/>
      <c r="H21" s="178">
        <f>H19-H20</f>
        <v>0</v>
      </c>
      <c r="I21" s="37">
        <f>ROUND(SUM(I19,-I20),2)</f>
        <v>0</v>
      </c>
      <c r="J21" s="38">
        <f>IF(基本信息!$C$4&lt;&gt;"B","",ROUND(SUM(J19,-J20),2))</f>
        <v>0</v>
      </c>
      <c r="K21" s="181"/>
      <c r="L21" s="39">
        <f>IF(基本信息!$C$4&lt;&gt;"B","",ROUND(SUM(L19,-L20),2))</f>
        <v>0</v>
      </c>
      <c r="M21" s="39">
        <f>IF(基本信息!$C$4&lt;&gt;"B","",ROUND(SUM(M19,-M20),2))</f>
        <v>0</v>
      </c>
      <c r="N21" s="40">
        <f>IF(基本信息!$C$4&lt;&gt;"B","",IF(I21=0,0,ROUND(M21/ABS(I21),4)))</f>
        <v>0</v>
      </c>
      <c r="O21" s="100"/>
      <c r="Q21" s="42"/>
      <c r="R21" s="43" t="str">
        <f>IF(I21-Q21=0,"OK","F")</f>
        <v>OK</v>
      </c>
    </row>
    <row r="22" spans="1:18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8">
      <c r="A23" s="45" t="str">
        <f>"被评估企业填表人："&amp;基本信息!$C$13</f>
        <v>被评估企业填表人：陈冲</v>
      </c>
      <c r="B23" s="46"/>
      <c r="C23" s="46"/>
      <c r="D23" s="46"/>
      <c r="E23" s="46"/>
      <c r="F23" s="46"/>
      <c r="G23" s="46"/>
      <c r="H23" s="46"/>
      <c r="I23" s="46"/>
      <c r="J23" s="44"/>
      <c r="K23" s="44"/>
      <c r="L23" s="44"/>
      <c r="M23" s="44"/>
      <c r="N23" s="44"/>
      <c r="O23" s="47" t="str">
        <f>IF(基本信息!$C$4="B","评估人员:"&amp;基本信息!C55,"")</f>
        <v>评估人员:</v>
      </c>
      <c r="P23" s="48"/>
    </row>
    <row r="24" spans="1:18">
      <c r="A24" s="45" t="str">
        <f>"填表日期："&amp;基本信息!$C$14</f>
        <v>填表日期：2026年07月24日</v>
      </c>
      <c r="B24" s="46"/>
      <c r="C24" s="46"/>
      <c r="D24" s="46"/>
      <c r="E24" s="46"/>
      <c r="F24" s="46"/>
      <c r="G24" s="46"/>
      <c r="H24" s="46"/>
      <c r="I24" s="46"/>
      <c r="J24" s="44"/>
      <c r="K24" s="44"/>
      <c r="L24" s="44"/>
      <c r="M24" s="44"/>
      <c r="N24" s="44"/>
      <c r="O24" s="44"/>
    </row>
  </sheetData>
  <mergeCells count="12">
    <mergeCell ref="A6:A7"/>
    <mergeCell ref="B6:B7"/>
    <mergeCell ref="C6:C7"/>
    <mergeCell ref="D6:D7"/>
    <mergeCell ref="E6:E7"/>
    <mergeCell ref="N6:N7"/>
    <mergeCell ref="O6:O7"/>
    <mergeCell ref="F6:F7"/>
    <mergeCell ref="G6:G7"/>
    <mergeCell ref="J6:J7"/>
    <mergeCell ref="L6:L7"/>
    <mergeCell ref="M6:M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81" fitToHeight="0" orientation="landscape" r:id="rId1"/>
  <colBreaks count="1" manualBreakCount="1">
    <brk id="15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T24"/>
  <sheetViews>
    <sheetView showGridLines="0" view="pageBreakPreview" zoomScale="96" zoomScaleNormal="100" workbookViewId="0">
      <pane xSplit="15" ySplit="7" topLeftCell="P8" activePane="bottomRight" state="frozen"/>
      <selection pane="topRight"/>
      <selection pane="bottomLeft"/>
      <selection pane="bottomRight" activeCell="C6" sqref="C6:C7"/>
    </sheetView>
  </sheetViews>
  <sheetFormatPr defaultColWidth="9" defaultRowHeight="14.15"/>
  <cols>
    <col min="1" max="1" width="5.42578125" customWidth="1"/>
    <col min="2" max="2" width="32.35546875" customWidth="1"/>
    <col min="3" max="3" width="5.5703125" customWidth="1"/>
    <col min="4" max="4" width="7.640625" customWidth="1"/>
    <col min="5" max="5" width="5.5703125" customWidth="1"/>
    <col min="6" max="6" width="7.5703125" customWidth="1"/>
    <col min="7" max="7" width="9" customWidth="1"/>
    <col min="8" max="8" width="12" customWidth="1"/>
    <col min="9" max="9" width="11.2109375" customWidth="1"/>
    <col min="10" max="10" width="12.2109375" customWidth="1"/>
    <col min="11" max="11" width="5.5703125" customWidth="1"/>
    <col min="12" max="12" width="12.2109375" customWidth="1"/>
    <col min="13" max="13" width="11.85546875" customWidth="1"/>
    <col min="14" max="14" width="7.5703125" customWidth="1"/>
    <col min="16" max="16" width="3.85546875" customWidth="1"/>
    <col min="17" max="17" width="9.640625" customWidth="1"/>
    <col min="18" max="18" width="5.5703125" customWidth="1"/>
    <col min="19" max="19" width="9.640625" customWidth="1"/>
    <col min="20" max="20" width="5.5703125" customWidth="1"/>
  </cols>
  <sheetData>
    <row r="1" spans="1:20" ht="20.149999999999999">
      <c r="A1" s="2" t="str">
        <f>目录!C41</f>
        <v>固定资产——管道及沟槽评估明细表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0">
      <c r="A2" s="4" t="str">
        <f>封面!D13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 t="str">
        <f>目录!E41&amp;目录!F41</f>
        <v>表4-8-1-3</v>
      </c>
    </row>
    <row r="4" spans="1:20">
      <c r="A4" s="5" t="str">
        <f>'1汇总'!A4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224</v>
      </c>
    </row>
    <row r="5" spans="1:20" ht="17.149999999999999">
      <c r="A5" s="70" t="s">
        <v>225</v>
      </c>
      <c r="B5" s="71"/>
      <c r="C5" s="71"/>
      <c r="D5" s="71"/>
      <c r="E5" s="71"/>
      <c r="F5" s="71"/>
      <c r="G5" s="71"/>
      <c r="H5" s="71"/>
      <c r="I5" s="71"/>
      <c r="J5" s="72" t="s">
        <v>226</v>
      </c>
      <c r="K5" s="73"/>
      <c r="L5" s="73"/>
      <c r="M5" s="73"/>
      <c r="N5" s="73"/>
      <c r="O5" s="74"/>
    </row>
    <row r="6" spans="1:20" s="1" customFormat="1" ht="12.45">
      <c r="A6" s="425" t="s">
        <v>354</v>
      </c>
      <c r="B6" s="427" t="s">
        <v>375</v>
      </c>
      <c r="C6" s="427" t="s">
        <v>357</v>
      </c>
      <c r="D6" s="427" t="s">
        <v>358</v>
      </c>
      <c r="E6" s="427" t="s">
        <v>325</v>
      </c>
      <c r="F6" s="427" t="s">
        <v>327</v>
      </c>
      <c r="G6" s="117" t="s">
        <v>376</v>
      </c>
      <c r="H6" s="172" t="s">
        <v>207</v>
      </c>
      <c r="I6" s="173"/>
      <c r="J6" s="430" t="s">
        <v>361</v>
      </c>
      <c r="K6" s="16" t="s">
        <v>362</v>
      </c>
      <c r="L6" s="368" t="s">
        <v>363</v>
      </c>
      <c r="M6" s="368" t="s">
        <v>209</v>
      </c>
      <c r="N6" s="368" t="s">
        <v>210</v>
      </c>
      <c r="O6" s="370" t="s">
        <v>221</v>
      </c>
      <c r="Q6" s="76" t="s">
        <v>227</v>
      </c>
      <c r="R6" s="76" t="s">
        <v>228</v>
      </c>
      <c r="S6" s="76" t="s">
        <v>227</v>
      </c>
      <c r="T6" s="76" t="s">
        <v>228</v>
      </c>
    </row>
    <row r="7" spans="1:20" s="1" customFormat="1" ht="12.45">
      <c r="A7" s="426"/>
      <c r="B7" s="428"/>
      <c r="C7" s="428"/>
      <c r="D7" s="428"/>
      <c r="E7" s="428"/>
      <c r="F7" s="428"/>
      <c r="G7" s="77" t="s">
        <v>326</v>
      </c>
      <c r="H7" s="77" t="s">
        <v>366</v>
      </c>
      <c r="I7" s="105" t="s">
        <v>367</v>
      </c>
      <c r="J7" s="431"/>
      <c r="K7" s="79" t="s">
        <v>368</v>
      </c>
      <c r="L7" s="369"/>
      <c r="M7" s="369"/>
      <c r="N7" s="369"/>
      <c r="O7" s="371"/>
      <c r="Q7" s="81" t="s">
        <v>366</v>
      </c>
      <c r="R7" s="82"/>
      <c r="S7" s="81" t="s">
        <v>367</v>
      </c>
      <c r="T7" s="82"/>
    </row>
    <row r="8" spans="1:20">
      <c r="A8" s="83">
        <v>1</v>
      </c>
      <c r="B8" s="84"/>
      <c r="C8" s="84"/>
      <c r="D8" s="106"/>
      <c r="E8" s="84"/>
      <c r="F8" s="85"/>
      <c r="G8" s="85"/>
      <c r="H8" s="85"/>
      <c r="I8" s="85"/>
      <c r="J8" s="24"/>
      <c r="K8" s="25"/>
      <c r="L8" s="25"/>
      <c r="M8" s="25">
        <f>IF(基本信息!$C$4&lt;&gt;"B","",L8-I8)</f>
        <v>0</v>
      </c>
      <c r="N8" s="26">
        <f>IF(基本信息!$C$4&lt;&gt;"B","",IF(I8=0,0,ROUND(M8/ABS(I8),4)))</f>
        <v>0</v>
      </c>
      <c r="O8" s="86"/>
      <c r="Q8" s="87"/>
      <c r="R8" s="88" t="str">
        <f t="shared" ref="R8:R9" si="0">IF(H8-Q8=0,"OK","F")</f>
        <v>OK</v>
      </c>
      <c r="S8" s="87"/>
      <c r="T8" s="88" t="str">
        <f>IF(I8-S8=0,"OK","F")</f>
        <v>OK</v>
      </c>
    </row>
    <row r="9" spans="1:20">
      <c r="A9" s="83">
        <f>A8+1</f>
        <v>2</v>
      </c>
      <c r="B9" s="84"/>
      <c r="C9" s="84"/>
      <c r="D9" s="106"/>
      <c r="E9" s="84"/>
      <c r="F9" s="85"/>
      <c r="G9" s="85"/>
      <c r="H9" s="85"/>
      <c r="I9" s="85"/>
      <c r="J9" s="24"/>
      <c r="K9" s="25"/>
      <c r="L9" s="25"/>
      <c r="M9" s="25"/>
      <c r="N9" s="89"/>
      <c r="O9" s="86"/>
      <c r="Q9" s="28"/>
      <c r="R9" s="90" t="str">
        <f t="shared" si="0"/>
        <v>OK</v>
      </c>
      <c r="S9" s="28"/>
      <c r="T9" s="90" t="str">
        <f>IF(I9-S9=0,"OK","F")</f>
        <v>OK</v>
      </c>
    </row>
    <row r="10" spans="1:20">
      <c r="A10" s="83">
        <f t="shared" ref="A10:A17" si="1">A9+1</f>
        <v>3</v>
      </c>
      <c r="B10" s="84"/>
      <c r="C10" s="84"/>
      <c r="D10" s="106"/>
      <c r="E10" s="84"/>
      <c r="F10" s="85"/>
      <c r="G10" s="85"/>
      <c r="H10" s="85"/>
      <c r="I10" s="85"/>
      <c r="J10" s="24"/>
      <c r="K10" s="25"/>
      <c r="L10" s="25"/>
      <c r="M10" s="25"/>
      <c r="N10" s="89"/>
      <c r="O10" s="86"/>
      <c r="Q10" s="28"/>
      <c r="R10" s="90"/>
      <c r="S10" s="28"/>
      <c r="T10" s="90"/>
    </row>
    <row r="11" spans="1:20">
      <c r="A11" s="83">
        <f t="shared" si="1"/>
        <v>4</v>
      </c>
      <c r="B11" s="84"/>
      <c r="C11" s="84"/>
      <c r="D11" s="106"/>
      <c r="E11" s="84"/>
      <c r="F11" s="85"/>
      <c r="G11" s="85"/>
      <c r="H11" s="85"/>
      <c r="I11" s="85"/>
      <c r="J11" s="24"/>
      <c r="K11" s="25"/>
      <c r="L11" s="25"/>
      <c r="M11" s="25"/>
      <c r="N11" s="89"/>
      <c r="O11" s="86"/>
      <c r="Q11" s="28"/>
      <c r="R11" s="90"/>
      <c r="S11" s="28"/>
      <c r="T11" s="90"/>
    </row>
    <row r="12" spans="1:20">
      <c r="A12" s="83">
        <f t="shared" si="1"/>
        <v>5</v>
      </c>
      <c r="B12" s="84"/>
      <c r="C12" s="84"/>
      <c r="D12" s="106"/>
      <c r="E12" s="84"/>
      <c r="F12" s="85"/>
      <c r="G12" s="85"/>
      <c r="H12" s="85"/>
      <c r="I12" s="85"/>
      <c r="J12" s="24"/>
      <c r="K12" s="25"/>
      <c r="L12" s="25"/>
      <c r="M12" s="25"/>
      <c r="N12" s="89"/>
      <c r="O12" s="86"/>
      <c r="Q12" s="28"/>
      <c r="R12" s="90"/>
      <c r="S12" s="28"/>
      <c r="T12" s="90"/>
    </row>
    <row r="13" spans="1:20">
      <c r="A13" s="83">
        <f t="shared" si="1"/>
        <v>6</v>
      </c>
      <c r="B13" s="84"/>
      <c r="C13" s="84"/>
      <c r="D13" s="106"/>
      <c r="E13" s="84"/>
      <c r="F13" s="85"/>
      <c r="G13" s="85"/>
      <c r="H13" s="85"/>
      <c r="I13" s="85"/>
      <c r="J13" s="24"/>
      <c r="K13" s="25"/>
      <c r="L13" s="25"/>
      <c r="M13" s="25"/>
      <c r="N13" s="89"/>
      <c r="O13" s="86"/>
      <c r="Q13" s="28"/>
      <c r="R13" s="90"/>
      <c r="S13" s="28"/>
      <c r="T13" s="90"/>
    </row>
    <row r="14" spans="1:20">
      <c r="A14" s="83">
        <f t="shared" si="1"/>
        <v>7</v>
      </c>
      <c r="B14" s="84"/>
      <c r="C14" s="84"/>
      <c r="D14" s="106"/>
      <c r="E14" s="84"/>
      <c r="F14" s="85"/>
      <c r="G14" s="85"/>
      <c r="H14" s="85"/>
      <c r="I14" s="85"/>
      <c r="J14" s="24"/>
      <c r="K14" s="25"/>
      <c r="L14" s="25"/>
      <c r="M14" s="25"/>
      <c r="N14" s="89"/>
      <c r="O14" s="86"/>
      <c r="Q14" s="28"/>
      <c r="R14" s="90"/>
      <c r="S14" s="28"/>
      <c r="T14" s="90"/>
    </row>
    <row r="15" spans="1:20">
      <c r="A15" s="83">
        <f t="shared" si="1"/>
        <v>8</v>
      </c>
      <c r="B15" s="84"/>
      <c r="C15" s="84"/>
      <c r="D15" s="106"/>
      <c r="E15" s="84"/>
      <c r="F15" s="85"/>
      <c r="G15" s="85"/>
      <c r="H15" s="85"/>
      <c r="I15" s="85"/>
      <c r="J15" s="24"/>
      <c r="K15" s="25"/>
      <c r="L15" s="25"/>
      <c r="M15" s="25"/>
      <c r="N15" s="89"/>
      <c r="O15" s="86"/>
      <c r="Q15" s="28"/>
      <c r="R15" s="90"/>
      <c r="S15" s="28"/>
      <c r="T15" s="90"/>
    </row>
    <row r="16" spans="1:20">
      <c r="A16" s="83">
        <f t="shared" si="1"/>
        <v>9</v>
      </c>
      <c r="B16" s="84"/>
      <c r="C16" s="84"/>
      <c r="D16" s="106"/>
      <c r="E16" s="84"/>
      <c r="F16" s="85"/>
      <c r="G16" s="85"/>
      <c r="H16" s="85"/>
      <c r="I16" s="85"/>
      <c r="J16" s="24"/>
      <c r="K16" s="25"/>
      <c r="L16" s="25"/>
      <c r="M16" s="25"/>
      <c r="N16" s="89"/>
      <c r="O16" s="86"/>
      <c r="Q16" s="28"/>
      <c r="R16" s="90"/>
      <c r="S16" s="28"/>
      <c r="T16" s="90"/>
    </row>
    <row r="17" spans="1:20">
      <c r="A17" s="83">
        <f t="shared" si="1"/>
        <v>10</v>
      </c>
      <c r="B17" s="91"/>
      <c r="C17" s="91"/>
      <c r="D17" s="91"/>
      <c r="E17" s="91"/>
      <c r="F17" s="85"/>
      <c r="G17" s="85"/>
      <c r="H17" s="85"/>
      <c r="I17" s="85"/>
      <c r="J17" s="24"/>
      <c r="K17" s="25"/>
      <c r="L17" s="25"/>
      <c r="M17" s="25"/>
      <c r="N17" s="89"/>
      <c r="O17" s="92"/>
      <c r="Q17" s="28"/>
      <c r="R17" s="93"/>
      <c r="S17" s="28"/>
      <c r="T17" s="93"/>
    </row>
    <row r="18" spans="1:20">
      <c r="A18" s="83"/>
      <c r="B18" s="94"/>
      <c r="C18" s="94"/>
      <c r="D18" s="91"/>
      <c r="E18" s="94"/>
      <c r="F18" s="85"/>
      <c r="G18" s="85"/>
      <c r="H18" s="85"/>
      <c r="I18" s="85"/>
      <c r="J18" s="24"/>
      <c r="K18" s="25"/>
      <c r="L18" s="25"/>
      <c r="M18" s="25"/>
      <c r="N18" s="89"/>
      <c r="O18" s="92"/>
      <c r="Q18" s="28"/>
      <c r="R18" s="93"/>
      <c r="S18" s="28"/>
      <c r="T18" s="93"/>
    </row>
    <row r="19" spans="1:20">
      <c r="A19" s="110"/>
      <c r="B19" s="111" t="s">
        <v>289</v>
      </c>
      <c r="C19" s="112"/>
      <c r="D19" s="113"/>
      <c r="E19" s="113"/>
      <c r="F19" s="113"/>
      <c r="G19" s="113"/>
      <c r="H19" s="176">
        <f>ROUND(SUM(H8:H18),2)</f>
        <v>0</v>
      </c>
      <c r="I19" s="114">
        <f>ROUND(SUM(I8:I18),2)</f>
        <v>0</v>
      </c>
      <c r="J19" s="24">
        <f>IF(基本信息!$C$4&lt;&gt;"B","",SUM(J8:J18))</f>
        <v>0</v>
      </c>
      <c r="K19" s="180"/>
      <c r="L19" s="25">
        <f>IF(基本信息!$C$4&lt;&gt;"B","",SUM(L8:L18))</f>
        <v>0</v>
      </c>
      <c r="M19" s="25">
        <f>IF(基本信息!$C$4&lt;&gt;"B","",SUM(M8:M18))</f>
        <v>0</v>
      </c>
      <c r="N19" s="26">
        <f>IF(基本信息!$C$4&lt;&gt;"B","",IF(I19=0,0,ROUND(M19/ABS(I19),4)))</f>
        <v>0</v>
      </c>
      <c r="O19" s="60"/>
      <c r="Q19" s="28"/>
      <c r="R19" s="93"/>
      <c r="S19" s="28"/>
      <c r="T19" s="93"/>
    </row>
    <row r="20" spans="1:20">
      <c r="A20" s="116"/>
      <c r="B20" s="111" t="s">
        <v>377</v>
      </c>
      <c r="C20" s="112"/>
      <c r="D20" s="113"/>
      <c r="E20" s="113"/>
      <c r="F20" s="113"/>
      <c r="G20" s="113"/>
      <c r="H20" s="176"/>
      <c r="I20" s="114"/>
      <c r="J20" s="24"/>
      <c r="K20" s="180"/>
      <c r="L20" s="25"/>
      <c r="M20" s="25"/>
      <c r="N20" s="26">
        <f>IF(基本信息!$C$4&lt;&gt;"B","",IF(I20=0,0,ROUND(M20/ABS(I20),4)))</f>
        <v>0</v>
      </c>
      <c r="O20" s="60"/>
      <c r="Q20" s="28"/>
      <c r="R20" s="93"/>
      <c r="S20" s="28"/>
      <c r="T20" s="93"/>
    </row>
    <row r="21" spans="1:20">
      <c r="A21" s="95"/>
      <c r="B21" s="96" t="s">
        <v>289</v>
      </c>
      <c r="C21" s="97"/>
      <c r="D21" s="97"/>
      <c r="E21" s="97"/>
      <c r="F21" s="97"/>
      <c r="G21" s="97"/>
      <c r="H21" s="178">
        <f>H19-H20</f>
        <v>0</v>
      </c>
      <c r="I21" s="98">
        <f>I19-I20</f>
        <v>0</v>
      </c>
      <c r="J21" s="38">
        <f>IF(基本信息!$C$4&lt;&gt;"B","",ROUND(SUM(J19,-J20),2))</f>
        <v>0</v>
      </c>
      <c r="K21" s="181"/>
      <c r="L21" s="39">
        <f>IF(基本信息!$C$4&lt;&gt;"B","",ROUND(SUM(L19,-L20),2))</f>
        <v>0</v>
      </c>
      <c r="M21" s="39">
        <f>IF(基本信息!$C$4&lt;&gt;"B","",ROUND(SUM(M19,-M20),2))</f>
        <v>0</v>
      </c>
      <c r="N21" s="40">
        <f>IF(基本信息!$C$4&lt;&gt;"B","",IF(I21=0,0,ROUND(M21/ABS(I21),4)))</f>
        <v>0</v>
      </c>
      <c r="O21" s="100"/>
      <c r="Q21" s="101"/>
      <c r="R21" s="102" t="str">
        <f>IF(H21-Q21=0,"OK","F")</f>
        <v>OK</v>
      </c>
      <c r="S21" s="101"/>
      <c r="T21" s="102" t="str">
        <f>IF(I21-S21=0,"OK","F")</f>
        <v>OK</v>
      </c>
    </row>
    <row r="22" spans="1:20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20">
      <c r="A23" s="45" t="str">
        <f>"被评估企业填表人："&amp;基本信息!$C$13</f>
        <v>被评估企业填表人：陈冲</v>
      </c>
      <c r="B23" s="103"/>
      <c r="C23" s="103"/>
      <c r="D23" s="103"/>
      <c r="E23" s="103"/>
      <c r="F23" s="103"/>
      <c r="G23" s="103"/>
      <c r="H23" s="103"/>
      <c r="I23" s="103"/>
      <c r="J23" s="44"/>
      <c r="K23" s="44"/>
      <c r="L23" s="44"/>
      <c r="M23" s="44"/>
      <c r="N23" s="44"/>
      <c r="O23" s="47" t="str">
        <f>IF(基本信息!$C$4="B","评估人员:"&amp;基本信息!$C56,"")</f>
        <v>评估人员:</v>
      </c>
      <c r="P23" s="48"/>
    </row>
    <row r="24" spans="1:20">
      <c r="A24" s="45" t="str">
        <f>"填表日期："&amp;基本信息!$C$14</f>
        <v>填表日期：2026年07月24日</v>
      </c>
      <c r="B24" s="103"/>
      <c r="C24" s="103"/>
      <c r="D24" s="103"/>
      <c r="E24" s="103"/>
      <c r="F24" s="103"/>
      <c r="G24" s="103"/>
      <c r="H24" s="103"/>
      <c r="I24" s="103"/>
      <c r="J24" s="44"/>
      <c r="K24" s="44"/>
      <c r="L24" s="44"/>
      <c r="M24" s="44"/>
      <c r="N24" s="44"/>
      <c r="O24" s="44"/>
    </row>
  </sheetData>
  <mergeCells count="11">
    <mergeCell ref="A6:A7"/>
    <mergeCell ref="B6:B7"/>
    <mergeCell ref="C6:C7"/>
    <mergeCell ref="D6:D7"/>
    <mergeCell ref="E6:E7"/>
    <mergeCell ref="O6:O7"/>
    <mergeCell ref="F6:F7"/>
    <mergeCell ref="J6:J7"/>
    <mergeCell ref="L6:L7"/>
    <mergeCell ref="M6:M7"/>
    <mergeCell ref="N6:N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89" fitToHeight="0" orientation="landscape" r:id="rId1"/>
  <colBreaks count="1" manualBreakCount="1">
    <brk id="15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V34"/>
  <sheetViews>
    <sheetView showGridLines="0" view="pageBreakPreview" zoomScaleNormal="100" workbookViewId="0">
      <pane xSplit="17" ySplit="7" topLeftCell="R8" activePane="bottomRight" state="frozen"/>
      <selection pane="topRight"/>
      <selection pane="bottomLeft"/>
      <selection pane="bottomRight" activeCell="B8" sqref="B8"/>
    </sheetView>
  </sheetViews>
  <sheetFormatPr defaultColWidth="9" defaultRowHeight="14.15"/>
  <cols>
    <col min="1" max="1" width="5" customWidth="1"/>
    <col min="2" max="2" width="5.5703125" customWidth="1"/>
    <col min="3" max="3" width="12.640625" customWidth="1"/>
    <col min="4" max="4" width="11.2109375" customWidth="1"/>
    <col min="5" max="5" width="9" customWidth="1"/>
    <col min="6" max="7" width="3.5703125" customWidth="1"/>
    <col min="8" max="9" width="7.5703125" customWidth="1"/>
    <col min="10" max="10" width="9.78515625" customWidth="1"/>
    <col min="11" max="11" width="10.85546875" customWidth="1"/>
    <col min="12" max="12" width="9.78515625" customWidth="1"/>
    <col min="13" max="13" width="5.5703125" customWidth="1"/>
    <col min="14" max="14" width="9.78515625" customWidth="1"/>
    <col min="15" max="15" width="8.78515625" customWidth="1"/>
    <col min="16" max="16" width="7.5703125" customWidth="1"/>
    <col min="19" max="19" width="9.5703125" customWidth="1"/>
    <col min="20" max="20" width="5.5703125" customWidth="1"/>
    <col min="22" max="22" width="5.5703125" customWidth="1"/>
  </cols>
  <sheetData>
    <row r="1" spans="1:22" ht="20.149999999999999">
      <c r="A1" s="2" t="str">
        <f>目录!$C42</f>
        <v>固定资产——机械类设备评估明细表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 t="str">
        <f>目录!$E42&amp;目录!$F42</f>
        <v>表4-8-2-1</v>
      </c>
    </row>
    <row r="4" spans="1:22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 t="s">
        <v>224</v>
      </c>
    </row>
    <row r="5" spans="1:22">
      <c r="A5" s="169" t="s">
        <v>225</v>
      </c>
      <c r="B5" s="170"/>
      <c r="C5" s="170"/>
      <c r="D5" s="170"/>
      <c r="E5" s="170"/>
      <c r="F5" s="170"/>
      <c r="G5" s="170"/>
      <c r="H5" s="170"/>
      <c r="I5" s="170"/>
      <c r="J5" s="170"/>
      <c r="K5" s="171"/>
      <c r="L5" s="142" t="s">
        <v>226</v>
      </c>
      <c r="M5" s="143"/>
      <c r="N5" s="143"/>
      <c r="O5" s="143"/>
      <c r="P5" s="143"/>
      <c r="Q5" s="144"/>
    </row>
    <row r="6" spans="1:22" s="1" customFormat="1" ht="12.45">
      <c r="A6" s="425" t="s">
        <v>354</v>
      </c>
      <c r="B6" s="427" t="s">
        <v>378</v>
      </c>
      <c r="C6" s="427" t="s">
        <v>379</v>
      </c>
      <c r="D6" s="427" t="s">
        <v>380</v>
      </c>
      <c r="E6" s="427" t="s">
        <v>381</v>
      </c>
      <c r="F6" s="427" t="s">
        <v>382</v>
      </c>
      <c r="G6" s="427" t="s">
        <v>383</v>
      </c>
      <c r="H6" s="427" t="s">
        <v>384</v>
      </c>
      <c r="I6" s="427" t="s">
        <v>385</v>
      </c>
      <c r="J6" s="172" t="s">
        <v>207</v>
      </c>
      <c r="K6" s="173"/>
      <c r="L6" s="430" t="s">
        <v>361</v>
      </c>
      <c r="M6" s="16" t="s">
        <v>362</v>
      </c>
      <c r="N6" s="368" t="s">
        <v>363</v>
      </c>
      <c r="O6" s="376" t="s">
        <v>386</v>
      </c>
      <c r="P6" s="368" t="s">
        <v>210</v>
      </c>
      <c r="Q6" s="370" t="s">
        <v>221</v>
      </c>
      <c r="S6" s="76" t="s">
        <v>227</v>
      </c>
      <c r="T6" s="76" t="s">
        <v>228</v>
      </c>
      <c r="U6" s="76" t="s">
        <v>227</v>
      </c>
      <c r="V6" s="76" t="s">
        <v>228</v>
      </c>
    </row>
    <row r="7" spans="1:22" s="1" customFormat="1" ht="12.45">
      <c r="A7" s="426"/>
      <c r="B7" s="428"/>
      <c r="C7" s="428"/>
      <c r="D7" s="432"/>
      <c r="E7" s="432"/>
      <c r="F7" s="432"/>
      <c r="G7" s="432"/>
      <c r="H7" s="428"/>
      <c r="I7" s="428"/>
      <c r="J7" s="77" t="s">
        <v>366</v>
      </c>
      <c r="K7" s="105" t="s">
        <v>367</v>
      </c>
      <c r="L7" s="431"/>
      <c r="M7" s="79" t="s">
        <v>368</v>
      </c>
      <c r="N7" s="369"/>
      <c r="O7" s="369"/>
      <c r="P7" s="369"/>
      <c r="Q7" s="371"/>
      <c r="S7" s="81" t="s">
        <v>366</v>
      </c>
      <c r="T7" s="82"/>
      <c r="U7" s="81" t="s">
        <v>367</v>
      </c>
      <c r="V7" s="82"/>
    </row>
    <row r="8" spans="1:22">
      <c r="A8" s="83">
        <v>1</v>
      </c>
      <c r="B8" s="84"/>
      <c r="C8" s="174"/>
      <c r="D8" s="175"/>
      <c r="E8" s="175"/>
      <c r="F8" s="175"/>
      <c r="G8" s="91"/>
      <c r="H8" s="106"/>
      <c r="I8" s="106"/>
      <c r="J8" s="176"/>
      <c r="K8" s="114"/>
      <c r="L8" s="24"/>
      <c r="M8" s="25"/>
      <c r="N8" s="25"/>
      <c r="O8" s="25">
        <f>IF(基本信息!$C$4&lt;&gt;"B","",N8-K8)</f>
        <v>0</v>
      </c>
      <c r="P8" s="115">
        <f>IF(基本信息!$C$4&lt;&gt;"B","",IF(K8=0,0,ROUND(O8/ABS(K8),4)))</f>
        <v>0</v>
      </c>
      <c r="Q8" s="167"/>
      <c r="S8" s="157"/>
      <c r="T8" s="88"/>
      <c r="U8" s="157"/>
      <c r="V8" s="88"/>
    </row>
    <row r="9" spans="1:22">
      <c r="A9" s="83">
        <f>A8+1</f>
        <v>2</v>
      </c>
      <c r="B9" s="84"/>
      <c r="C9" s="174"/>
      <c r="D9" s="175"/>
      <c r="E9" s="175"/>
      <c r="F9" s="175"/>
      <c r="G9" s="91"/>
      <c r="H9" s="106"/>
      <c r="I9" s="106"/>
      <c r="J9" s="176"/>
      <c r="K9" s="114"/>
      <c r="L9" s="24"/>
      <c r="M9" s="25"/>
      <c r="N9" s="25"/>
      <c r="O9" s="25">
        <f>IF(基本信息!$C$4&lt;&gt;"B","",N9-K9)</f>
        <v>0</v>
      </c>
      <c r="P9" s="115">
        <f>IF(基本信息!$C$4&lt;&gt;"B","",IF(K9=0,0,ROUND(O9/ABS(K9),4)))</f>
        <v>0</v>
      </c>
      <c r="Q9" s="167"/>
      <c r="S9" s="160"/>
      <c r="T9" s="90"/>
      <c r="U9" s="160"/>
      <c r="V9" s="90"/>
    </row>
    <row r="10" spans="1:22">
      <c r="A10" s="83">
        <f t="shared" ref="A10:A27" si="0">A9+1</f>
        <v>3</v>
      </c>
      <c r="B10" s="84"/>
      <c r="C10" s="174"/>
      <c r="D10" s="175"/>
      <c r="E10" s="175"/>
      <c r="F10" s="175"/>
      <c r="G10" s="91"/>
      <c r="H10" s="106"/>
      <c r="I10" s="106"/>
      <c r="J10" s="176"/>
      <c r="K10" s="114"/>
      <c r="L10" s="24"/>
      <c r="M10" s="25"/>
      <c r="N10" s="25"/>
      <c r="O10" s="25"/>
      <c r="P10" s="115"/>
      <c r="Q10" s="167"/>
      <c r="S10" s="160"/>
      <c r="T10" s="90"/>
      <c r="U10" s="160"/>
      <c r="V10" s="90"/>
    </row>
    <row r="11" spans="1:22">
      <c r="A11" s="83">
        <f t="shared" si="0"/>
        <v>4</v>
      </c>
      <c r="B11" s="84"/>
      <c r="C11" s="174"/>
      <c r="D11" s="175"/>
      <c r="E11" s="175"/>
      <c r="F11" s="175"/>
      <c r="G11" s="91"/>
      <c r="H11" s="106"/>
      <c r="I11" s="106"/>
      <c r="J11" s="176"/>
      <c r="K11" s="114"/>
      <c r="L11" s="24"/>
      <c r="M11" s="25"/>
      <c r="N11" s="25"/>
      <c r="O11" s="25"/>
      <c r="P11" s="115"/>
      <c r="Q11" s="167"/>
      <c r="S11" s="160"/>
      <c r="T11" s="90"/>
      <c r="U11" s="160"/>
      <c r="V11" s="90"/>
    </row>
    <row r="12" spans="1:22">
      <c r="A12" s="83">
        <f t="shared" si="0"/>
        <v>5</v>
      </c>
      <c r="B12" s="84"/>
      <c r="C12" s="174"/>
      <c r="D12" s="175"/>
      <c r="E12" s="175"/>
      <c r="F12" s="175"/>
      <c r="G12" s="91"/>
      <c r="H12" s="106"/>
      <c r="I12" s="106"/>
      <c r="J12" s="176"/>
      <c r="K12" s="114"/>
      <c r="L12" s="24"/>
      <c r="M12" s="25"/>
      <c r="N12" s="25"/>
      <c r="O12" s="25"/>
      <c r="P12" s="115"/>
      <c r="Q12" s="167"/>
      <c r="S12" s="160"/>
      <c r="T12" s="90"/>
      <c r="U12" s="160"/>
      <c r="V12" s="90"/>
    </row>
    <row r="13" spans="1:22">
      <c r="A13" s="83">
        <f t="shared" si="0"/>
        <v>6</v>
      </c>
      <c r="B13" s="84"/>
      <c r="C13" s="174"/>
      <c r="D13" s="175"/>
      <c r="E13" s="175"/>
      <c r="F13" s="175"/>
      <c r="G13" s="91"/>
      <c r="H13" s="106"/>
      <c r="I13" s="106"/>
      <c r="J13" s="176"/>
      <c r="K13" s="114"/>
      <c r="L13" s="24"/>
      <c r="M13" s="25"/>
      <c r="N13" s="25"/>
      <c r="O13" s="25"/>
      <c r="P13" s="115"/>
      <c r="Q13" s="167"/>
      <c r="S13" s="160"/>
      <c r="T13" s="90"/>
      <c r="U13" s="160"/>
      <c r="V13" s="90"/>
    </row>
    <row r="14" spans="1:22">
      <c r="A14" s="83">
        <f t="shared" si="0"/>
        <v>7</v>
      </c>
      <c r="B14" s="84"/>
      <c r="C14" s="174"/>
      <c r="D14" s="175"/>
      <c r="E14" s="175"/>
      <c r="F14" s="175"/>
      <c r="G14" s="91"/>
      <c r="H14" s="106"/>
      <c r="I14" s="106"/>
      <c r="J14" s="176"/>
      <c r="K14" s="114"/>
      <c r="L14" s="24"/>
      <c r="M14" s="25"/>
      <c r="N14" s="25"/>
      <c r="O14" s="25"/>
      <c r="P14" s="115"/>
      <c r="Q14" s="167"/>
      <c r="S14" s="160"/>
      <c r="T14" s="90"/>
      <c r="U14" s="160"/>
      <c r="V14" s="90"/>
    </row>
    <row r="15" spans="1:22">
      <c r="A15" s="83">
        <f t="shared" si="0"/>
        <v>8</v>
      </c>
      <c r="B15" s="84"/>
      <c r="C15" s="174"/>
      <c r="D15" s="175"/>
      <c r="E15" s="175"/>
      <c r="F15" s="175"/>
      <c r="G15" s="91"/>
      <c r="H15" s="106"/>
      <c r="I15" s="106"/>
      <c r="J15" s="176"/>
      <c r="K15" s="114"/>
      <c r="L15" s="24"/>
      <c r="M15" s="25"/>
      <c r="N15" s="25"/>
      <c r="O15" s="25"/>
      <c r="P15" s="115"/>
      <c r="Q15" s="167"/>
      <c r="S15" s="160"/>
      <c r="T15" s="90"/>
      <c r="U15" s="160"/>
      <c r="V15" s="90"/>
    </row>
    <row r="16" spans="1:22">
      <c r="A16" s="83">
        <f t="shared" si="0"/>
        <v>9</v>
      </c>
      <c r="B16" s="84"/>
      <c r="C16" s="174"/>
      <c r="D16" s="175"/>
      <c r="E16" s="175"/>
      <c r="F16" s="175"/>
      <c r="G16" s="91"/>
      <c r="H16" s="106"/>
      <c r="I16" s="106"/>
      <c r="J16" s="176"/>
      <c r="K16" s="114"/>
      <c r="L16" s="24"/>
      <c r="M16" s="25"/>
      <c r="N16" s="25"/>
      <c r="O16" s="25"/>
      <c r="P16" s="115"/>
      <c r="Q16" s="167"/>
      <c r="S16" s="160"/>
      <c r="T16" s="90"/>
      <c r="U16" s="160"/>
      <c r="V16" s="90"/>
    </row>
    <row r="17" spans="1:22">
      <c r="A17" s="83">
        <f t="shared" si="0"/>
        <v>10</v>
      </c>
      <c r="B17" s="84"/>
      <c r="C17" s="174"/>
      <c r="D17" s="175"/>
      <c r="E17" s="175"/>
      <c r="F17" s="175"/>
      <c r="G17" s="91"/>
      <c r="H17" s="106"/>
      <c r="I17" s="106"/>
      <c r="J17" s="176"/>
      <c r="K17" s="114"/>
      <c r="L17" s="24"/>
      <c r="M17" s="25"/>
      <c r="N17" s="25"/>
      <c r="O17" s="25"/>
      <c r="P17" s="115"/>
      <c r="Q17" s="167"/>
      <c r="S17" s="160"/>
      <c r="T17" s="90"/>
      <c r="U17" s="160"/>
      <c r="V17" s="90"/>
    </row>
    <row r="18" spans="1:22">
      <c r="A18" s="83">
        <f t="shared" si="0"/>
        <v>11</v>
      </c>
      <c r="B18" s="84"/>
      <c r="C18" s="174"/>
      <c r="D18" s="175"/>
      <c r="E18" s="175"/>
      <c r="F18" s="175"/>
      <c r="G18" s="91"/>
      <c r="H18" s="106"/>
      <c r="I18" s="106"/>
      <c r="J18" s="176"/>
      <c r="K18" s="114"/>
      <c r="L18" s="24"/>
      <c r="M18" s="25"/>
      <c r="N18" s="25"/>
      <c r="O18" s="25"/>
      <c r="P18" s="115"/>
      <c r="Q18" s="167"/>
      <c r="S18" s="160"/>
      <c r="T18" s="90"/>
      <c r="U18" s="160"/>
      <c r="V18" s="90"/>
    </row>
    <row r="19" spans="1:22">
      <c r="A19" s="83">
        <f t="shared" si="0"/>
        <v>12</v>
      </c>
      <c r="B19" s="84"/>
      <c r="C19" s="174"/>
      <c r="D19" s="175"/>
      <c r="E19" s="175"/>
      <c r="F19" s="175"/>
      <c r="G19" s="91"/>
      <c r="H19" s="106"/>
      <c r="I19" s="106"/>
      <c r="J19" s="176"/>
      <c r="K19" s="114"/>
      <c r="L19" s="24"/>
      <c r="M19" s="25"/>
      <c r="N19" s="25"/>
      <c r="O19" s="25"/>
      <c r="P19" s="115"/>
      <c r="Q19" s="167"/>
      <c r="S19" s="160"/>
      <c r="T19" s="90"/>
      <c r="U19" s="160"/>
      <c r="V19" s="90"/>
    </row>
    <row r="20" spans="1:22">
      <c r="A20" s="83">
        <f t="shared" si="0"/>
        <v>13</v>
      </c>
      <c r="B20" s="84"/>
      <c r="C20" s="174"/>
      <c r="D20" s="175"/>
      <c r="E20" s="175"/>
      <c r="F20" s="175"/>
      <c r="G20" s="91"/>
      <c r="H20" s="106"/>
      <c r="I20" s="106"/>
      <c r="J20" s="176"/>
      <c r="K20" s="114"/>
      <c r="L20" s="24"/>
      <c r="M20" s="25"/>
      <c r="N20" s="25"/>
      <c r="O20" s="25"/>
      <c r="P20" s="115"/>
      <c r="Q20" s="167"/>
      <c r="S20" s="160"/>
      <c r="T20" s="90"/>
      <c r="U20" s="160"/>
      <c r="V20" s="90"/>
    </row>
    <row r="21" spans="1:22">
      <c r="A21" s="83">
        <f t="shared" si="0"/>
        <v>14</v>
      </c>
      <c r="B21" s="84"/>
      <c r="C21" s="174"/>
      <c r="D21" s="175"/>
      <c r="E21" s="175"/>
      <c r="F21" s="175"/>
      <c r="G21" s="91"/>
      <c r="H21" s="106"/>
      <c r="I21" s="106"/>
      <c r="J21" s="176"/>
      <c r="K21" s="114"/>
      <c r="L21" s="24"/>
      <c r="M21" s="25"/>
      <c r="N21" s="25"/>
      <c r="O21" s="25"/>
      <c r="P21" s="115"/>
      <c r="Q21" s="167"/>
      <c r="S21" s="160"/>
      <c r="T21" s="90"/>
      <c r="U21" s="160"/>
      <c r="V21" s="90"/>
    </row>
    <row r="22" spans="1:22">
      <c r="A22" s="83">
        <f t="shared" si="0"/>
        <v>15</v>
      </c>
      <c r="B22" s="84"/>
      <c r="C22" s="174"/>
      <c r="D22" s="175"/>
      <c r="E22" s="175"/>
      <c r="F22" s="175"/>
      <c r="G22" s="91"/>
      <c r="H22" s="106"/>
      <c r="I22" s="106"/>
      <c r="J22" s="176"/>
      <c r="K22" s="114"/>
      <c r="L22" s="24"/>
      <c r="M22" s="25"/>
      <c r="N22" s="25"/>
      <c r="O22" s="25"/>
      <c r="P22" s="115"/>
      <c r="Q22" s="167"/>
      <c r="S22" s="160"/>
      <c r="T22" s="90"/>
      <c r="U22" s="160"/>
      <c r="V22" s="90"/>
    </row>
    <row r="23" spans="1:22">
      <c r="A23" s="83">
        <f t="shared" si="0"/>
        <v>16</v>
      </c>
      <c r="B23" s="84"/>
      <c r="C23" s="174"/>
      <c r="D23" s="175"/>
      <c r="E23" s="175"/>
      <c r="F23" s="175"/>
      <c r="G23" s="91"/>
      <c r="H23" s="106"/>
      <c r="I23" s="106"/>
      <c r="J23" s="176"/>
      <c r="K23" s="114"/>
      <c r="L23" s="24"/>
      <c r="M23" s="25"/>
      <c r="N23" s="25"/>
      <c r="O23" s="25"/>
      <c r="P23" s="115"/>
      <c r="Q23" s="167"/>
      <c r="S23" s="160"/>
      <c r="T23" s="90"/>
      <c r="U23" s="160"/>
      <c r="V23" s="90"/>
    </row>
    <row r="24" spans="1:22">
      <c r="A24" s="83">
        <f t="shared" si="0"/>
        <v>17</v>
      </c>
      <c r="B24" s="84"/>
      <c r="C24" s="174"/>
      <c r="D24" s="175"/>
      <c r="E24" s="175"/>
      <c r="F24" s="175"/>
      <c r="G24" s="91"/>
      <c r="H24" s="106"/>
      <c r="I24" s="106"/>
      <c r="J24" s="176"/>
      <c r="K24" s="114"/>
      <c r="L24" s="24"/>
      <c r="M24" s="25"/>
      <c r="N24" s="25"/>
      <c r="O24" s="25"/>
      <c r="P24" s="115"/>
      <c r="Q24" s="167"/>
      <c r="S24" s="160"/>
      <c r="T24" s="90"/>
      <c r="U24" s="160"/>
      <c r="V24" s="90"/>
    </row>
    <row r="25" spans="1:22">
      <c r="A25" s="83">
        <f t="shared" si="0"/>
        <v>18</v>
      </c>
      <c r="B25" s="84"/>
      <c r="C25" s="174"/>
      <c r="D25" s="175"/>
      <c r="E25" s="175"/>
      <c r="F25" s="175"/>
      <c r="G25" s="91"/>
      <c r="H25" s="106"/>
      <c r="I25" s="106"/>
      <c r="J25" s="176"/>
      <c r="K25" s="114"/>
      <c r="L25" s="24"/>
      <c r="M25" s="25"/>
      <c r="N25" s="25"/>
      <c r="O25" s="25"/>
      <c r="P25" s="115"/>
      <c r="Q25" s="167"/>
      <c r="S25" s="160"/>
      <c r="T25" s="90"/>
      <c r="U25" s="160"/>
      <c r="V25" s="90"/>
    </row>
    <row r="26" spans="1:22">
      <c r="A26" s="83">
        <f t="shared" si="0"/>
        <v>19</v>
      </c>
      <c r="B26" s="84"/>
      <c r="C26" s="174"/>
      <c r="D26" s="175"/>
      <c r="E26" s="175"/>
      <c r="F26" s="175"/>
      <c r="G26" s="91"/>
      <c r="H26" s="106"/>
      <c r="I26" s="106"/>
      <c r="J26" s="176"/>
      <c r="K26" s="114"/>
      <c r="L26" s="24"/>
      <c r="M26" s="25"/>
      <c r="N26" s="25"/>
      <c r="O26" s="25"/>
      <c r="P26" s="115"/>
      <c r="Q26" s="167"/>
      <c r="S26" s="160"/>
      <c r="T26" s="90"/>
      <c r="U26" s="160"/>
      <c r="V26" s="90"/>
    </row>
    <row r="27" spans="1:22">
      <c r="A27" s="83">
        <f t="shared" si="0"/>
        <v>20</v>
      </c>
      <c r="B27" s="84"/>
      <c r="C27" s="174"/>
      <c r="D27" s="175"/>
      <c r="E27" s="175"/>
      <c r="F27" s="175"/>
      <c r="G27" s="91"/>
      <c r="H27" s="106"/>
      <c r="I27" s="106"/>
      <c r="J27" s="176"/>
      <c r="K27" s="114"/>
      <c r="L27" s="24"/>
      <c r="M27" s="25"/>
      <c r="N27" s="25"/>
      <c r="O27" s="25"/>
      <c r="P27" s="115"/>
      <c r="Q27" s="167"/>
      <c r="S27" s="160"/>
      <c r="T27" s="90"/>
      <c r="U27" s="160"/>
      <c r="V27" s="90"/>
    </row>
    <row r="28" spans="1:22">
      <c r="A28" s="83"/>
      <c r="B28" s="84"/>
      <c r="C28" s="174"/>
      <c r="D28" s="175"/>
      <c r="E28" s="175"/>
      <c r="F28" s="175"/>
      <c r="G28" s="91"/>
      <c r="H28" s="106"/>
      <c r="I28" s="106"/>
      <c r="J28" s="176"/>
      <c r="K28" s="114"/>
      <c r="L28" s="24"/>
      <c r="M28" s="25"/>
      <c r="N28" s="25"/>
      <c r="O28" s="25"/>
      <c r="P28" s="115"/>
      <c r="Q28" s="167"/>
      <c r="S28" s="160"/>
      <c r="T28" s="90"/>
      <c r="U28" s="160"/>
      <c r="V28" s="90"/>
    </row>
    <row r="29" spans="1:22">
      <c r="A29" s="110"/>
      <c r="B29" s="111"/>
      <c r="C29" s="111" t="s">
        <v>289</v>
      </c>
      <c r="D29" s="113"/>
      <c r="E29" s="113"/>
      <c r="F29" s="113"/>
      <c r="G29" s="113"/>
      <c r="H29" s="113"/>
      <c r="I29" s="113"/>
      <c r="J29" s="176">
        <f>ROUND(SUM(J8:J28),2)</f>
        <v>0</v>
      </c>
      <c r="K29" s="114">
        <f>ROUND(SUM(K8:K28),2)</f>
        <v>0</v>
      </c>
      <c r="L29" s="24">
        <f>IF(基本信息!$C$4&lt;&gt;"B","",ROUND(SUM(L8:L28),2))</f>
        <v>0</v>
      </c>
      <c r="M29" s="25"/>
      <c r="N29" s="25">
        <f>IF(基本信息!$C$4&lt;&gt;"B","",ROUND(SUM(N8:N28),2))</f>
        <v>0</v>
      </c>
      <c r="O29" s="25">
        <f>IF(基本信息!$C$4&lt;&gt;"B","",ROUND(SUM(O8:O28),2))</f>
        <v>0</v>
      </c>
      <c r="P29" s="115">
        <f>IF(基本信息!$C$4&lt;&gt;"B","",IF(K29=0,0,ROUND(O29/ABS(K29),4)))</f>
        <v>0</v>
      </c>
      <c r="Q29" s="27"/>
      <c r="S29" s="160"/>
      <c r="T29" s="93"/>
      <c r="U29" s="160"/>
      <c r="V29" s="93"/>
    </row>
    <row r="30" spans="1:22">
      <c r="A30" s="116"/>
      <c r="B30" s="111"/>
      <c r="C30" s="111" t="s">
        <v>377</v>
      </c>
      <c r="D30" s="113"/>
      <c r="E30" s="113"/>
      <c r="F30" s="113"/>
      <c r="G30" s="113"/>
      <c r="H30" s="113"/>
      <c r="I30" s="113"/>
      <c r="J30" s="176"/>
      <c r="K30" s="114"/>
      <c r="L30" s="24"/>
      <c r="M30" s="25"/>
      <c r="N30" s="25"/>
      <c r="O30" s="25">
        <f>IF(基本信息!$C$4&lt;&gt;"B","",N30-K30)</f>
        <v>0</v>
      </c>
      <c r="P30" s="115">
        <f>IF(基本信息!$C$4&lt;&gt;"B","",IF(K30=0,0,ROUND(O30/ABS(K30),4)))</f>
        <v>0</v>
      </c>
      <c r="Q30" s="60"/>
      <c r="S30" s="160"/>
      <c r="T30" s="93"/>
      <c r="U30" s="160"/>
      <c r="V30" s="93"/>
    </row>
    <row r="31" spans="1:22">
      <c r="A31" s="95"/>
      <c r="B31" s="177"/>
      <c r="C31" s="96" t="s">
        <v>289</v>
      </c>
      <c r="D31" s="97"/>
      <c r="E31" s="97"/>
      <c r="F31" s="97"/>
      <c r="G31" s="97"/>
      <c r="H31" s="97"/>
      <c r="I31" s="97"/>
      <c r="J31" s="178">
        <f>J29-J30</f>
        <v>0</v>
      </c>
      <c r="K31" s="98">
        <f>K29-K30</f>
        <v>0</v>
      </c>
      <c r="L31" s="38">
        <f>IF(基本信息!$C$4&lt;&gt;"B","",L29-L30)</f>
        <v>0</v>
      </c>
      <c r="M31" s="39"/>
      <c r="N31" s="39">
        <f>IF(基本信息!$C$4&lt;&gt;"B","",N29-N30)</f>
        <v>0</v>
      </c>
      <c r="O31" s="39">
        <f>IF(基本信息!$C$4&lt;&gt;"B","",O29-O30)</f>
        <v>0</v>
      </c>
      <c r="P31" s="99">
        <f>IF(基本信息!$C$4&lt;&gt;"B","",IF(K31=0,0,ROUND(O31/ABS(K31),4)))</f>
        <v>0</v>
      </c>
      <c r="Q31" s="100"/>
      <c r="S31" s="179"/>
      <c r="T31" s="102" t="str">
        <f>IF(J31-S31=0,"OK","F")</f>
        <v>OK</v>
      </c>
      <c r="U31" s="179"/>
      <c r="V31" s="102" t="str">
        <f>IF(K31-U31=0,"OK","F")</f>
        <v>OK</v>
      </c>
    </row>
    <row r="32" spans="1:2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8">
      <c r="A33" s="45" t="str">
        <f>"被评估企业填表人："&amp;基本信息!$C$13</f>
        <v>被评估企业填表人：陈冲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44"/>
      <c r="M33" s="44"/>
      <c r="N33" s="44"/>
      <c r="O33" s="44"/>
      <c r="P33" s="44"/>
      <c r="Q33" s="47" t="str">
        <f>IF(基本信息!$C$4="B","评估人员:"&amp;基本信息!$C57,"")</f>
        <v>评估人员:</v>
      </c>
      <c r="R33" s="48"/>
    </row>
    <row r="34" spans="1:18">
      <c r="A34" s="45" t="str">
        <f>"填表日期："&amp;基本信息!$C$14</f>
        <v>填表日期：2026年07月24日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44"/>
      <c r="M34" s="44"/>
      <c r="N34" s="44"/>
      <c r="O34" s="44"/>
      <c r="P34" s="44"/>
      <c r="Q34" s="44"/>
    </row>
  </sheetData>
  <mergeCells count="14">
    <mergeCell ref="A6:A7"/>
    <mergeCell ref="B6:B7"/>
    <mergeCell ref="C6:C7"/>
    <mergeCell ref="D6:D7"/>
    <mergeCell ref="E6:E7"/>
    <mergeCell ref="N6:N7"/>
    <mergeCell ref="O6:O7"/>
    <mergeCell ref="P6:P7"/>
    <mergeCell ref="Q6:Q7"/>
    <mergeCell ref="F6:F7"/>
    <mergeCell ref="G6:G7"/>
    <mergeCell ref="H6:H7"/>
    <mergeCell ref="I6:I7"/>
    <mergeCell ref="L6:L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W34"/>
  <sheetViews>
    <sheetView showGridLines="0" view="pageBreakPreview" zoomScaleNormal="100" workbookViewId="0">
      <pane xSplit="18" ySplit="7" topLeftCell="S8" activePane="bottomRight" state="frozen"/>
      <selection pane="topRight"/>
      <selection pane="bottomLeft"/>
      <selection pane="bottomRight" activeCell="B8" sqref="B8"/>
    </sheetView>
  </sheetViews>
  <sheetFormatPr defaultColWidth="9" defaultRowHeight="14.15"/>
  <cols>
    <col min="1" max="1" width="5" customWidth="1"/>
    <col min="2" max="2" width="5.5703125" customWidth="1"/>
    <col min="3" max="3" width="14.42578125" customWidth="1"/>
    <col min="4" max="4" width="11.2109375" customWidth="1"/>
    <col min="5" max="5" width="9" customWidth="1"/>
    <col min="6" max="7" width="3.5703125" customWidth="1"/>
    <col min="8" max="9" width="5.5703125" customWidth="1"/>
    <col min="10" max="10" width="7.35546875" customWidth="1"/>
    <col min="11" max="11" width="9.78515625" customWidth="1"/>
    <col min="12" max="12" width="10.85546875" customWidth="1"/>
    <col min="13" max="13" width="9.78515625" customWidth="1"/>
    <col min="14" max="14" width="5.5703125" customWidth="1"/>
    <col min="15" max="15" width="9.78515625" customWidth="1"/>
    <col min="16" max="16" width="8.78515625" customWidth="1"/>
    <col min="17" max="17" width="7.5703125" customWidth="1"/>
    <col min="20" max="20" width="9.5703125" customWidth="1"/>
    <col min="21" max="21" width="5.5703125" customWidth="1"/>
    <col min="23" max="23" width="5.5703125" customWidth="1"/>
  </cols>
  <sheetData>
    <row r="1" spans="1:23" ht="20.149999999999999">
      <c r="A1" s="2" t="str">
        <f>目录!$C43</f>
        <v>固定资产——运输类设备评估明细表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 t="str">
        <f>目录!$E43&amp;目录!$F43</f>
        <v>表4-8-2-2</v>
      </c>
    </row>
    <row r="4" spans="1:2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 t="s">
        <v>224</v>
      </c>
    </row>
    <row r="5" spans="1:23">
      <c r="A5" s="169" t="s">
        <v>225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1"/>
      <c r="M5" s="142" t="s">
        <v>226</v>
      </c>
      <c r="N5" s="143"/>
      <c r="O5" s="143"/>
      <c r="P5" s="143"/>
      <c r="Q5" s="143"/>
      <c r="R5" s="144"/>
    </row>
    <row r="6" spans="1:23" s="1" customFormat="1" ht="12.45">
      <c r="A6" s="425" t="s">
        <v>354</v>
      </c>
      <c r="B6" s="427" t="s">
        <v>387</v>
      </c>
      <c r="C6" s="427" t="s">
        <v>388</v>
      </c>
      <c r="D6" s="427" t="s">
        <v>380</v>
      </c>
      <c r="E6" s="427" t="s">
        <v>381</v>
      </c>
      <c r="F6" s="427" t="s">
        <v>382</v>
      </c>
      <c r="G6" s="427" t="s">
        <v>383</v>
      </c>
      <c r="H6" s="427" t="s">
        <v>384</v>
      </c>
      <c r="I6" s="427" t="s">
        <v>385</v>
      </c>
      <c r="J6" s="427" t="s">
        <v>389</v>
      </c>
      <c r="K6" s="172" t="s">
        <v>207</v>
      </c>
      <c r="L6" s="173"/>
      <c r="M6" s="430" t="s">
        <v>361</v>
      </c>
      <c r="N6" s="16" t="s">
        <v>362</v>
      </c>
      <c r="O6" s="368" t="s">
        <v>363</v>
      </c>
      <c r="P6" s="376" t="s">
        <v>386</v>
      </c>
      <c r="Q6" s="368" t="s">
        <v>210</v>
      </c>
      <c r="R6" s="370" t="s">
        <v>221</v>
      </c>
      <c r="T6" s="76" t="s">
        <v>227</v>
      </c>
      <c r="U6" s="76" t="s">
        <v>228</v>
      </c>
      <c r="V6" s="76" t="s">
        <v>227</v>
      </c>
      <c r="W6" s="76" t="s">
        <v>228</v>
      </c>
    </row>
    <row r="7" spans="1:23" s="1" customFormat="1" ht="12.45">
      <c r="A7" s="426"/>
      <c r="B7" s="428"/>
      <c r="C7" s="428"/>
      <c r="D7" s="432"/>
      <c r="E7" s="432"/>
      <c r="F7" s="432"/>
      <c r="G7" s="432"/>
      <c r="H7" s="428"/>
      <c r="I7" s="428"/>
      <c r="J7" s="432"/>
      <c r="K7" s="77" t="s">
        <v>366</v>
      </c>
      <c r="L7" s="105" t="s">
        <v>367</v>
      </c>
      <c r="M7" s="431"/>
      <c r="N7" s="79" t="s">
        <v>368</v>
      </c>
      <c r="O7" s="369"/>
      <c r="P7" s="369"/>
      <c r="Q7" s="369"/>
      <c r="R7" s="371"/>
      <c r="T7" s="81" t="s">
        <v>366</v>
      </c>
      <c r="U7" s="82"/>
      <c r="V7" s="81" t="s">
        <v>367</v>
      </c>
      <c r="W7" s="82"/>
    </row>
    <row r="8" spans="1:23">
      <c r="A8" s="83">
        <v>1</v>
      </c>
      <c r="B8" s="84"/>
      <c r="C8" s="174"/>
      <c r="D8" s="175"/>
      <c r="E8" s="175"/>
      <c r="F8" s="175"/>
      <c r="G8" s="91"/>
      <c r="H8" s="106"/>
      <c r="I8" s="106"/>
      <c r="J8" s="91"/>
      <c r="K8" s="176"/>
      <c r="L8" s="114"/>
      <c r="M8" s="24"/>
      <c r="N8" s="25"/>
      <c r="O8" s="25"/>
      <c r="P8" s="25">
        <f>IF(基本信息!$C$4&lt;&gt;"B","",O8-L8)</f>
        <v>0</v>
      </c>
      <c r="Q8" s="115">
        <f>IF(基本信息!$C$4&lt;&gt;"B","",IF(L8=0,0,ROUND(P8/ABS(L8),4)))</f>
        <v>0</v>
      </c>
      <c r="R8" s="167"/>
      <c r="T8" s="157"/>
      <c r="U8" s="88"/>
      <c r="V8" s="157"/>
      <c r="W8" s="88"/>
    </row>
    <row r="9" spans="1:23">
      <c r="A9" s="83">
        <f>A8+1</f>
        <v>2</v>
      </c>
      <c r="B9" s="84"/>
      <c r="C9" s="174"/>
      <c r="D9" s="175"/>
      <c r="E9" s="175"/>
      <c r="F9" s="175"/>
      <c r="G9" s="91"/>
      <c r="H9" s="106"/>
      <c r="I9" s="106"/>
      <c r="J9" s="91"/>
      <c r="K9" s="176"/>
      <c r="L9" s="114"/>
      <c r="M9" s="24"/>
      <c r="N9" s="25"/>
      <c r="O9" s="25"/>
      <c r="P9" s="25">
        <f>IF(基本信息!$C$4&lt;&gt;"B","",O9-L9)</f>
        <v>0</v>
      </c>
      <c r="Q9" s="115">
        <f>IF(基本信息!$C$4&lt;&gt;"B","",IF(L9=0,0,ROUND(P9/ABS(L9),4)))</f>
        <v>0</v>
      </c>
      <c r="R9" s="167"/>
      <c r="T9" s="160"/>
      <c r="U9" s="90"/>
      <c r="V9" s="160"/>
      <c r="W9" s="90"/>
    </row>
    <row r="10" spans="1:23">
      <c r="A10" s="83">
        <f t="shared" ref="A10:A27" si="0">A9+1</f>
        <v>3</v>
      </c>
      <c r="B10" s="84"/>
      <c r="C10" s="174"/>
      <c r="D10" s="175"/>
      <c r="E10" s="175"/>
      <c r="F10" s="175"/>
      <c r="G10" s="91"/>
      <c r="H10" s="106"/>
      <c r="I10" s="106"/>
      <c r="J10" s="91"/>
      <c r="K10" s="176"/>
      <c r="L10" s="114"/>
      <c r="M10" s="24"/>
      <c r="N10" s="25"/>
      <c r="O10" s="25"/>
      <c r="P10" s="25"/>
      <c r="Q10" s="115"/>
      <c r="R10" s="167"/>
      <c r="T10" s="160"/>
      <c r="U10" s="90"/>
      <c r="V10" s="160"/>
      <c r="W10" s="90"/>
    </row>
    <row r="11" spans="1:23">
      <c r="A11" s="83">
        <f t="shared" si="0"/>
        <v>4</v>
      </c>
      <c r="B11" s="84"/>
      <c r="C11" s="174"/>
      <c r="D11" s="175"/>
      <c r="E11" s="175"/>
      <c r="F11" s="175"/>
      <c r="G11" s="91"/>
      <c r="H11" s="106"/>
      <c r="I11" s="106"/>
      <c r="J11" s="91"/>
      <c r="K11" s="176"/>
      <c r="L11" s="114"/>
      <c r="M11" s="24"/>
      <c r="N11" s="25"/>
      <c r="O11" s="25"/>
      <c r="P11" s="25"/>
      <c r="Q11" s="115"/>
      <c r="R11" s="167"/>
      <c r="T11" s="160"/>
      <c r="U11" s="90"/>
      <c r="V11" s="160"/>
      <c r="W11" s="90"/>
    </row>
    <row r="12" spans="1:23">
      <c r="A12" s="83">
        <f t="shared" si="0"/>
        <v>5</v>
      </c>
      <c r="B12" s="84"/>
      <c r="C12" s="174"/>
      <c r="D12" s="175"/>
      <c r="E12" s="175"/>
      <c r="F12" s="175"/>
      <c r="G12" s="91"/>
      <c r="H12" s="106"/>
      <c r="I12" s="106"/>
      <c r="J12" s="91"/>
      <c r="K12" s="176"/>
      <c r="L12" s="114"/>
      <c r="M12" s="24"/>
      <c r="N12" s="25"/>
      <c r="O12" s="25"/>
      <c r="P12" s="25"/>
      <c r="Q12" s="115"/>
      <c r="R12" s="167"/>
      <c r="T12" s="160"/>
      <c r="U12" s="90"/>
      <c r="V12" s="160"/>
      <c r="W12" s="90"/>
    </row>
    <row r="13" spans="1:23">
      <c r="A13" s="83">
        <f t="shared" si="0"/>
        <v>6</v>
      </c>
      <c r="B13" s="84"/>
      <c r="C13" s="174"/>
      <c r="D13" s="175"/>
      <c r="E13" s="175"/>
      <c r="F13" s="175"/>
      <c r="G13" s="91"/>
      <c r="H13" s="106"/>
      <c r="I13" s="106"/>
      <c r="J13" s="91"/>
      <c r="K13" s="176"/>
      <c r="L13" s="114"/>
      <c r="M13" s="24"/>
      <c r="N13" s="25"/>
      <c r="O13" s="25"/>
      <c r="P13" s="25"/>
      <c r="Q13" s="115"/>
      <c r="R13" s="167"/>
      <c r="T13" s="160"/>
      <c r="U13" s="90"/>
      <c r="V13" s="160"/>
      <c r="W13" s="90"/>
    </row>
    <row r="14" spans="1:23">
      <c r="A14" s="83">
        <f t="shared" si="0"/>
        <v>7</v>
      </c>
      <c r="B14" s="84"/>
      <c r="C14" s="174"/>
      <c r="D14" s="175"/>
      <c r="E14" s="175"/>
      <c r="F14" s="175"/>
      <c r="G14" s="91"/>
      <c r="H14" s="106"/>
      <c r="I14" s="106"/>
      <c r="J14" s="91"/>
      <c r="K14" s="176"/>
      <c r="L14" s="114"/>
      <c r="M14" s="24"/>
      <c r="N14" s="25"/>
      <c r="O14" s="25"/>
      <c r="P14" s="25"/>
      <c r="Q14" s="115"/>
      <c r="R14" s="167"/>
      <c r="T14" s="160"/>
      <c r="U14" s="90"/>
      <c r="V14" s="160"/>
      <c r="W14" s="90"/>
    </row>
    <row r="15" spans="1:23">
      <c r="A15" s="83">
        <f t="shared" si="0"/>
        <v>8</v>
      </c>
      <c r="B15" s="84"/>
      <c r="C15" s="174"/>
      <c r="D15" s="175"/>
      <c r="E15" s="175"/>
      <c r="F15" s="175"/>
      <c r="G15" s="91"/>
      <c r="H15" s="106"/>
      <c r="I15" s="106"/>
      <c r="J15" s="91"/>
      <c r="K15" s="176"/>
      <c r="L15" s="114"/>
      <c r="M15" s="24"/>
      <c r="N15" s="25"/>
      <c r="O15" s="25"/>
      <c r="P15" s="25"/>
      <c r="Q15" s="115"/>
      <c r="R15" s="167"/>
      <c r="T15" s="160"/>
      <c r="U15" s="90"/>
      <c r="V15" s="160"/>
      <c r="W15" s="90"/>
    </row>
    <row r="16" spans="1:23">
      <c r="A16" s="83">
        <f t="shared" si="0"/>
        <v>9</v>
      </c>
      <c r="B16" s="84"/>
      <c r="C16" s="174"/>
      <c r="D16" s="175"/>
      <c r="E16" s="175"/>
      <c r="F16" s="175"/>
      <c r="G16" s="91"/>
      <c r="H16" s="106"/>
      <c r="I16" s="106"/>
      <c r="J16" s="91"/>
      <c r="K16" s="176"/>
      <c r="L16" s="114"/>
      <c r="M16" s="24"/>
      <c r="N16" s="25"/>
      <c r="O16" s="25"/>
      <c r="P16" s="25"/>
      <c r="Q16" s="115"/>
      <c r="R16" s="167"/>
      <c r="T16" s="160"/>
      <c r="U16" s="90"/>
      <c r="V16" s="160"/>
      <c r="W16" s="90"/>
    </row>
    <row r="17" spans="1:23">
      <c r="A17" s="83">
        <f t="shared" si="0"/>
        <v>10</v>
      </c>
      <c r="B17" s="84"/>
      <c r="C17" s="174"/>
      <c r="D17" s="175"/>
      <c r="E17" s="175"/>
      <c r="F17" s="175"/>
      <c r="G17" s="91"/>
      <c r="H17" s="106"/>
      <c r="I17" s="106"/>
      <c r="J17" s="91"/>
      <c r="K17" s="176"/>
      <c r="L17" s="114"/>
      <c r="M17" s="24"/>
      <c r="N17" s="25"/>
      <c r="O17" s="25"/>
      <c r="P17" s="25"/>
      <c r="Q17" s="115"/>
      <c r="R17" s="167"/>
      <c r="T17" s="160"/>
      <c r="U17" s="90"/>
      <c r="V17" s="160"/>
      <c r="W17" s="90"/>
    </row>
    <row r="18" spans="1:23">
      <c r="A18" s="83">
        <f t="shared" si="0"/>
        <v>11</v>
      </c>
      <c r="B18" s="84"/>
      <c r="C18" s="174"/>
      <c r="D18" s="175"/>
      <c r="E18" s="175"/>
      <c r="F18" s="175"/>
      <c r="G18" s="91"/>
      <c r="H18" s="106"/>
      <c r="I18" s="106"/>
      <c r="J18" s="91"/>
      <c r="K18" s="176"/>
      <c r="L18" s="114"/>
      <c r="M18" s="24"/>
      <c r="N18" s="25"/>
      <c r="O18" s="25"/>
      <c r="P18" s="25"/>
      <c r="Q18" s="115"/>
      <c r="R18" s="167"/>
      <c r="T18" s="160"/>
      <c r="U18" s="90"/>
      <c r="V18" s="160"/>
      <c r="W18" s="90"/>
    </row>
    <row r="19" spans="1:23">
      <c r="A19" s="83">
        <f t="shared" si="0"/>
        <v>12</v>
      </c>
      <c r="B19" s="84"/>
      <c r="C19" s="174"/>
      <c r="D19" s="175"/>
      <c r="E19" s="175"/>
      <c r="F19" s="175"/>
      <c r="G19" s="91"/>
      <c r="H19" s="106"/>
      <c r="I19" s="106"/>
      <c r="J19" s="91"/>
      <c r="K19" s="176"/>
      <c r="L19" s="114"/>
      <c r="M19" s="24"/>
      <c r="N19" s="25"/>
      <c r="O19" s="25"/>
      <c r="P19" s="25"/>
      <c r="Q19" s="115"/>
      <c r="R19" s="167"/>
      <c r="T19" s="160"/>
      <c r="U19" s="90"/>
      <c r="V19" s="160"/>
      <c r="W19" s="90"/>
    </row>
    <row r="20" spans="1:23">
      <c r="A20" s="83">
        <f t="shared" si="0"/>
        <v>13</v>
      </c>
      <c r="B20" s="84"/>
      <c r="C20" s="174"/>
      <c r="D20" s="175"/>
      <c r="E20" s="175"/>
      <c r="F20" s="175"/>
      <c r="G20" s="91"/>
      <c r="H20" s="106"/>
      <c r="I20" s="106"/>
      <c r="J20" s="91"/>
      <c r="K20" s="176"/>
      <c r="L20" s="114"/>
      <c r="M20" s="24"/>
      <c r="N20" s="25"/>
      <c r="O20" s="25"/>
      <c r="P20" s="25"/>
      <c r="Q20" s="115"/>
      <c r="R20" s="167"/>
      <c r="T20" s="160"/>
      <c r="U20" s="90"/>
      <c r="V20" s="160"/>
      <c r="W20" s="90"/>
    </row>
    <row r="21" spans="1:23">
      <c r="A21" s="83">
        <f t="shared" si="0"/>
        <v>14</v>
      </c>
      <c r="B21" s="84"/>
      <c r="C21" s="174"/>
      <c r="D21" s="175"/>
      <c r="E21" s="175"/>
      <c r="F21" s="175"/>
      <c r="G21" s="91"/>
      <c r="H21" s="106"/>
      <c r="I21" s="106"/>
      <c r="J21" s="91"/>
      <c r="K21" s="176"/>
      <c r="L21" s="114"/>
      <c r="M21" s="24"/>
      <c r="N21" s="25"/>
      <c r="O21" s="25"/>
      <c r="P21" s="25"/>
      <c r="Q21" s="115"/>
      <c r="R21" s="167"/>
      <c r="T21" s="160"/>
      <c r="U21" s="90"/>
      <c r="V21" s="160"/>
      <c r="W21" s="90"/>
    </row>
    <row r="22" spans="1:23">
      <c r="A22" s="83">
        <f t="shared" si="0"/>
        <v>15</v>
      </c>
      <c r="B22" s="84"/>
      <c r="C22" s="174"/>
      <c r="D22" s="175"/>
      <c r="E22" s="175"/>
      <c r="F22" s="175"/>
      <c r="G22" s="91"/>
      <c r="H22" s="106"/>
      <c r="I22" s="106"/>
      <c r="J22" s="91"/>
      <c r="K22" s="176"/>
      <c r="L22" s="114"/>
      <c r="M22" s="24"/>
      <c r="N22" s="25"/>
      <c r="O22" s="25"/>
      <c r="P22" s="25"/>
      <c r="Q22" s="115"/>
      <c r="R22" s="167"/>
      <c r="T22" s="160"/>
      <c r="U22" s="90"/>
      <c r="V22" s="160"/>
      <c r="W22" s="90"/>
    </row>
    <row r="23" spans="1:23">
      <c r="A23" s="83">
        <f t="shared" si="0"/>
        <v>16</v>
      </c>
      <c r="B23" s="84"/>
      <c r="C23" s="174"/>
      <c r="D23" s="175"/>
      <c r="E23" s="175"/>
      <c r="F23" s="175"/>
      <c r="G23" s="91"/>
      <c r="H23" s="106"/>
      <c r="I23" s="106"/>
      <c r="J23" s="91"/>
      <c r="K23" s="176"/>
      <c r="L23" s="114"/>
      <c r="M23" s="24"/>
      <c r="N23" s="25"/>
      <c r="O23" s="25"/>
      <c r="P23" s="25"/>
      <c r="Q23" s="115"/>
      <c r="R23" s="167"/>
      <c r="T23" s="160"/>
      <c r="U23" s="90"/>
      <c r="V23" s="160"/>
      <c r="W23" s="90"/>
    </row>
    <row r="24" spans="1:23">
      <c r="A24" s="83">
        <f t="shared" si="0"/>
        <v>17</v>
      </c>
      <c r="B24" s="84"/>
      <c r="C24" s="174"/>
      <c r="D24" s="175"/>
      <c r="E24" s="175"/>
      <c r="F24" s="175"/>
      <c r="G24" s="91"/>
      <c r="H24" s="106"/>
      <c r="I24" s="106"/>
      <c r="J24" s="91"/>
      <c r="K24" s="176"/>
      <c r="L24" s="114"/>
      <c r="M24" s="24"/>
      <c r="N24" s="25"/>
      <c r="O24" s="25"/>
      <c r="P24" s="25"/>
      <c r="Q24" s="115"/>
      <c r="R24" s="167"/>
      <c r="T24" s="160"/>
      <c r="U24" s="90"/>
      <c r="V24" s="160"/>
      <c r="W24" s="90"/>
    </row>
    <row r="25" spans="1:23">
      <c r="A25" s="83">
        <f t="shared" si="0"/>
        <v>18</v>
      </c>
      <c r="B25" s="84"/>
      <c r="C25" s="174"/>
      <c r="D25" s="175"/>
      <c r="E25" s="175"/>
      <c r="F25" s="175"/>
      <c r="G25" s="91"/>
      <c r="H25" s="106"/>
      <c r="I25" s="106"/>
      <c r="J25" s="91"/>
      <c r="K25" s="176"/>
      <c r="L25" s="114"/>
      <c r="M25" s="24"/>
      <c r="N25" s="25"/>
      <c r="O25" s="25"/>
      <c r="P25" s="25"/>
      <c r="Q25" s="115"/>
      <c r="R25" s="167"/>
      <c r="T25" s="160"/>
      <c r="U25" s="90"/>
      <c r="V25" s="160"/>
      <c r="W25" s="90"/>
    </row>
    <row r="26" spans="1:23">
      <c r="A26" s="83">
        <f t="shared" si="0"/>
        <v>19</v>
      </c>
      <c r="B26" s="84"/>
      <c r="C26" s="174"/>
      <c r="D26" s="175"/>
      <c r="E26" s="175"/>
      <c r="F26" s="175"/>
      <c r="G26" s="91"/>
      <c r="H26" s="106"/>
      <c r="I26" s="106"/>
      <c r="J26" s="91"/>
      <c r="K26" s="176"/>
      <c r="L26" s="114"/>
      <c r="M26" s="24"/>
      <c r="N26" s="25"/>
      <c r="O26" s="25"/>
      <c r="P26" s="25"/>
      <c r="Q26" s="115"/>
      <c r="R26" s="167"/>
      <c r="T26" s="160"/>
      <c r="U26" s="90"/>
      <c r="V26" s="160"/>
      <c r="W26" s="90"/>
    </row>
    <row r="27" spans="1:23">
      <c r="A27" s="83">
        <f t="shared" si="0"/>
        <v>20</v>
      </c>
      <c r="B27" s="84"/>
      <c r="C27" s="174"/>
      <c r="D27" s="175"/>
      <c r="E27" s="175"/>
      <c r="F27" s="175"/>
      <c r="G27" s="91"/>
      <c r="H27" s="106"/>
      <c r="I27" s="106"/>
      <c r="J27" s="91"/>
      <c r="K27" s="176"/>
      <c r="L27" s="114"/>
      <c r="M27" s="24"/>
      <c r="N27" s="25"/>
      <c r="O27" s="25"/>
      <c r="P27" s="25"/>
      <c r="Q27" s="115"/>
      <c r="R27" s="167"/>
      <c r="T27" s="160"/>
      <c r="U27" s="90"/>
      <c r="V27" s="160"/>
      <c r="W27" s="90"/>
    </row>
    <row r="28" spans="1:23">
      <c r="A28" s="83"/>
      <c r="B28" s="84"/>
      <c r="C28" s="174"/>
      <c r="D28" s="175"/>
      <c r="E28" s="175"/>
      <c r="F28" s="175"/>
      <c r="G28" s="91"/>
      <c r="H28" s="106"/>
      <c r="I28" s="106"/>
      <c r="J28" s="91"/>
      <c r="K28" s="176"/>
      <c r="L28" s="114"/>
      <c r="M28" s="24"/>
      <c r="N28" s="25"/>
      <c r="O28" s="25"/>
      <c r="P28" s="25"/>
      <c r="Q28" s="115"/>
      <c r="R28" s="167"/>
      <c r="T28" s="160"/>
      <c r="U28" s="90"/>
      <c r="V28" s="160"/>
      <c r="W28" s="90"/>
    </row>
    <row r="29" spans="1:23">
      <c r="A29" s="110"/>
      <c r="B29" s="111"/>
      <c r="C29" s="111" t="s">
        <v>289</v>
      </c>
      <c r="D29" s="113"/>
      <c r="E29" s="113"/>
      <c r="F29" s="113"/>
      <c r="G29" s="113"/>
      <c r="H29" s="113"/>
      <c r="I29" s="113"/>
      <c r="J29" s="113"/>
      <c r="K29" s="176">
        <f>ROUND(SUM(K8:K28),2)</f>
        <v>0</v>
      </c>
      <c r="L29" s="114">
        <f>ROUND(SUM(L8:L28),2)</f>
        <v>0</v>
      </c>
      <c r="M29" s="24">
        <f>IF(基本信息!$C$4&lt;&gt;"B","",ROUND(SUM(M8:M28),2))</f>
        <v>0</v>
      </c>
      <c r="N29" s="25"/>
      <c r="O29" s="25">
        <f>IF(基本信息!$C$4&lt;&gt;"B","",ROUND(SUM(O8:O28),2))</f>
        <v>0</v>
      </c>
      <c r="P29" s="25">
        <f>IF(基本信息!$C$4&lt;&gt;"B","",ROUND(SUM(P8:P28),2))</f>
        <v>0</v>
      </c>
      <c r="Q29" s="115">
        <f>IF(基本信息!$C$4&lt;&gt;"B","",IF(L29=0,0,ROUND(P29/ABS(L29),4)))</f>
        <v>0</v>
      </c>
      <c r="R29" s="27"/>
      <c r="T29" s="160"/>
      <c r="U29" s="93"/>
      <c r="V29" s="160"/>
      <c r="W29" s="93"/>
    </row>
    <row r="30" spans="1:23">
      <c r="A30" s="116"/>
      <c r="B30" s="111"/>
      <c r="C30" s="111" t="s">
        <v>377</v>
      </c>
      <c r="D30" s="113"/>
      <c r="E30" s="113"/>
      <c r="F30" s="113"/>
      <c r="G30" s="113"/>
      <c r="H30" s="113"/>
      <c r="I30" s="113"/>
      <c r="J30" s="113"/>
      <c r="K30" s="176"/>
      <c r="L30" s="114"/>
      <c r="M30" s="24"/>
      <c r="N30" s="25"/>
      <c r="O30" s="25"/>
      <c r="P30" s="25">
        <f>IF(基本信息!$C$4&lt;&gt;"B","",O30-L30)</f>
        <v>0</v>
      </c>
      <c r="Q30" s="115">
        <f>IF(基本信息!$C$4&lt;&gt;"B","",IF(L30=0,0,ROUND(P30/ABS(L30),4)))</f>
        <v>0</v>
      </c>
      <c r="R30" s="60"/>
      <c r="T30" s="160"/>
      <c r="U30" s="93"/>
      <c r="V30" s="160"/>
      <c r="W30" s="93"/>
    </row>
    <row r="31" spans="1:23">
      <c r="A31" s="95"/>
      <c r="B31" s="177"/>
      <c r="C31" s="96" t="s">
        <v>289</v>
      </c>
      <c r="D31" s="97"/>
      <c r="E31" s="97"/>
      <c r="F31" s="97"/>
      <c r="G31" s="97"/>
      <c r="H31" s="97"/>
      <c r="I31" s="97"/>
      <c r="J31" s="97"/>
      <c r="K31" s="178">
        <f>K29-K30</f>
        <v>0</v>
      </c>
      <c r="L31" s="98">
        <f>L29-L30</f>
        <v>0</v>
      </c>
      <c r="M31" s="38">
        <f>IF(基本信息!$C$4&lt;&gt;"B","",M29-M30)</f>
        <v>0</v>
      </c>
      <c r="N31" s="39"/>
      <c r="O31" s="39">
        <f>IF(基本信息!$C$4&lt;&gt;"B","",O29-O30)</f>
        <v>0</v>
      </c>
      <c r="P31" s="39">
        <f>IF(基本信息!$C$4&lt;&gt;"B","",P29-P30)</f>
        <v>0</v>
      </c>
      <c r="Q31" s="99">
        <f>IF(基本信息!$C$4&lt;&gt;"B","",IF(L31=0,0,ROUND(P31/ABS(L31),4)))</f>
        <v>0</v>
      </c>
      <c r="R31" s="100"/>
      <c r="T31" s="179"/>
      <c r="U31" s="102" t="str">
        <f>IF(K31-T31=0,"OK","F")</f>
        <v>OK</v>
      </c>
      <c r="V31" s="179"/>
      <c r="W31" s="102" t="str">
        <f>IF(L31-V31=0,"OK","F")</f>
        <v>OK</v>
      </c>
    </row>
    <row r="32" spans="1:2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9">
      <c r="A33" s="45" t="str">
        <f>"被评估企业填表人："&amp;基本信息!$C$13</f>
        <v>被评估企业填表人：陈冲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44"/>
      <c r="N33" s="44"/>
      <c r="O33" s="44"/>
      <c r="P33" s="44"/>
      <c r="Q33" s="44"/>
      <c r="R33" s="47" t="str">
        <f>IF(基本信息!$C$4="B","评估人员:"&amp;基本信息!$C58,"")</f>
        <v>评估人员:</v>
      </c>
      <c r="S33" s="48"/>
    </row>
    <row r="34" spans="1:19">
      <c r="A34" s="45" t="str">
        <f>"填表日期："&amp;基本信息!$C$14</f>
        <v>填表日期：2026年07月24日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44"/>
      <c r="N34" s="44"/>
      <c r="O34" s="44"/>
      <c r="P34" s="44"/>
      <c r="Q34" s="44"/>
      <c r="R34" s="44"/>
    </row>
  </sheetData>
  <mergeCells count="15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M6:M7"/>
    <mergeCell ref="O6:O7"/>
    <mergeCell ref="P6:P7"/>
    <mergeCell ref="Q6:Q7"/>
    <mergeCell ref="R6:R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7" fitToHeight="0" orientation="landscape" r:id="rId1"/>
  <colBreaks count="1" manualBreakCount="1">
    <brk id="1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V34"/>
  <sheetViews>
    <sheetView showGridLines="0" view="pageBreakPreview" zoomScaleNormal="100" workbookViewId="0">
      <pane xSplit="17" ySplit="7" topLeftCell="R8" activePane="bottomRight" state="frozen"/>
      <selection pane="topRight"/>
      <selection pane="bottomLeft"/>
      <selection pane="bottomRight"/>
    </sheetView>
  </sheetViews>
  <sheetFormatPr defaultColWidth="9" defaultRowHeight="14.15"/>
  <cols>
    <col min="1" max="1" width="5" customWidth="1"/>
    <col min="2" max="2" width="5.5703125" customWidth="1"/>
    <col min="3" max="3" width="12.640625" customWidth="1"/>
    <col min="4" max="4" width="11.2109375" customWidth="1"/>
    <col min="5" max="5" width="9" customWidth="1"/>
    <col min="6" max="7" width="3.5703125" customWidth="1"/>
    <col min="8" max="9" width="7.5703125" customWidth="1"/>
    <col min="10" max="10" width="9.78515625" customWidth="1"/>
    <col min="11" max="11" width="10.85546875" customWidth="1"/>
    <col min="12" max="12" width="9.78515625" customWidth="1"/>
    <col min="13" max="13" width="5.5703125" customWidth="1"/>
    <col min="14" max="14" width="9.78515625" customWidth="1"/>
    <col min="15" max="15" width="8.78515625" customWidth="1"/>
    <col min="16" max="16" width="7.5703125" customWidth="1"/>
    <col min="19" max="19" width="9.5703125" customWidth="1"/>
    <col min="20" max="20" width="5.5703125" customWidth="1"/>
    <col min="22" max="22" width="5.5703125" customWidth="1"/>
  </cols>
  <sheetData>
    <row r="1" spans="1:22" ht="20.149999999999999">
      <c r="A1" s="2" t="str">
        <f>目录!$C44</f>
        <v>固定资产——电子类设备评估明细表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 t="str">
        <f>目录!$E44&amp;目录!$F44</f>
        <v>表4-8-2-3</v>
      </c>
    </row>
    <row r="4" spans="1:22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 t="s">
        <v>224</v>
      </c>
    </row>
    <row r="5" spans="1:22">
      <c r="A5" s="169" t="s">
        <v>225</v>
      </c>
      <c r="B5" s="170"/>
      <c r="C5" s="170"/>
      <c r="D5" s="170"/>
      <c r="E5" s="170"/>
      <c r="F5" s="170"/>
      <c r="G5" s="170"/>
      <c r="H5" s="170"/>
      <c r="I5" s="170"/>
      <c r="J5" s="170"/>
      <c r="K5" s="171"/>
      <c r="L5" s="142" t="s">
        <v>226</v>
      </c>
      <c r="M5" s="143"/>
      <c r="N5" s="143"/>
      <c r="O5" s="143"/>
      <c r="P5" s="143"/>
      <c r="Q5" s="144"/>
    </row>
    <row r="6" spans="1:22" s="1" customFormat="1" ht="12.45">
      <c r="A6" s="425" t="s">
        <v>354</v>
      </c>
      <c r="B6" s="427" t="s">
        <v>378</v>
      </c>
      <c r="C6" s="427" t="s">
        <v>379</v>
      </c>
      <c r="D6" s="427" t="s">
        <v>380</v>
      </c>
      <c r="E6" s="427" t="s">
        <v>381</v>
      </c>
      <c r="F6" s="427" t="s">
        <v>382</v>
      </c>
      <c r="G6" s="427" t="s">
        <v>383</v>
      </c>
      <c r="H6" s="427" t="s">
        <v>384</v>
      </c>
      <c r="I6" s="427" t="s">
        <v>385</v>
      </c>
      <c r="J6" s="172" t="s">
        <v>207</v>
      </c>
      <c r="K6" s="173"/>
      <c r="L6" s="430" t="s">
        <v>361</v>
      </c>
      <c r="M6" s="16" t="s">
        <v>362</v>
      </c>
      <c r="N6" s="368" t="s">
        <v>363</v>
      </c>
      <c r="O6" s="376" t="s">
        <v>386</v>
      </c>
      <c r="P6" s="368" t="s">
        <v>210</v>
      </c>
      <c r="Q6" s="370" t="s">
        <v>221</v>
      </c>
      <c r="S6" s="76" t="s">
        <v>227</v>
      </c>
      <c r="T6" s="76" t="s">
        <v>228</v>
      </c>
      <c r="U6" s="76" t="s">
        <v>227</v>
      </c>
      <c r="V6" s="76" t="s">
        <v>228</v>
      </c>
    </row>
    <row r="7" spans="1:22" s="1" customFormat="1" ht="12.45">
      <c r="A7" s="426"/>
      <c r="B7" s="428"/>
      <c r="C7" s="428"/>
      <c r="D7" s="432"/>
      <c r="E7" s="432"/>
      <c r="F7" s="432"/>
      <c r="G7" s="432"/>
      <c r="H7" s="428"/>
      <c r="I7" s="428"/>
      <c r="J7" s="77" t="s">
        <v>366</v>
      </c>
      <c r="K7" s="105" t="s">
        <v>367</v>
      </c>
      <c r="L7" s="431"/>
      <c r="M7" s="79" t="s">
        <v>368</v>
      </c>
      <c r="N7" s="369"/>
      <c r="O7" s="369"/>
      <c r="P7" s="369"/>
      <c r="Q7" s="371"/>
      <c r="S7" s="81" t="s">
        <v>366</v>
      </c>
      <c r="T7" s="82"/>
      <c r="U7" s="81" t="s">
        <v>367</v>
      </c>
      <c r="V7" s="82"/>
    </row>
    <row r="8" spans="1:22">
      <c r="A8" s="83">
        <v>1</v>
      </c>
      <c r="B8" s="84"/>
      <c r="C8" s="174"/>
      <c r="D8" s="175"/>
      <c r="E8" s="175"/>
      <c r="F8" s="175"/>
      <c r="G8" s="91"/>
      <c r="H8" s="106"/>
      <c r="I8" s="106"/>
      <c r="J8" s="176"/>
      <c r="K8" s="114"/>
      <c r="L8" s="24"/>
      <c r="M8" s="25"/>
      <c r="N8" s="25"/>
      <c r="O8" s="25">
        <f>IF(基本信息!$C$4&lt;&gt;"B","",N8-K8)</f>
        <v>0</v>
      </c>
      <c r="P8" s="115">
        <f>IF(基本信息!$C$4&lt;&gt;"B","",IF(K8=0,0,ROUND(O8/ABS(K8),4)))</f>
        <v>0</v>
      </c>
      <c r="Q8" s="167"/>
      <c r="S8" s="157"/>
      <c r="T8" s="88"/>
      <c r="U8" s="157"/>
      <c r="V8" s="88"/>
    </row>
    <row r="9" spans="1:22">
      <c r="A9" s="83">
        <f>A8+1</f>
        <v>2</v>
      </c>
      <c r="B9" s="84"/>
      <c r="C9" s="174"/>
      <c r="D9" s="175"/>
      <c r="E9" s="175"/>
      <c r="F9" s="175"/>
      <c r="G9" s="91"/>
      <c r="H9" s="106"/>
      <c r="I9" s="106"/>
      <c r="J9" s="176"/>
      <c r="K9" s="114"/>
      <c r="L9" s="24"/>
      <c r="M9" s="25"/>
      <c r="N9" s="25"/>
      <c r="O9" s="25">
        <f>IF(基本信息!$C$4&lt;&gt;"B","",N9-K9)</f>
        <v>0</v>
      </c>
      <c r="P9" s="115">
        <f>IF(基本信息!$C$4&lt;&gt;"B","",IF(K9=0,0,ROUND(O9/ABS(K9),4)))</f>
        <v>0</v>
      </c>
      <c r="Q9" s="167"/>
      <c r="S9" s="160"/>
      <c r="T9" s="90"/>
      <c r="U9" s="160"/>
      <c r="V9" s="90"/>
    </row>
    <row r="10" spans="1:22">
      <c r="A10" s="83">
        <f t="shared" ref="A10:A27" si="0">A9+1</f>
        <v>3</v>
      </c>
      <c r="B10" s="84"/>
      <c r="C10" s="174"/>
      <c r="D10" s="175"/>
      <c r="E10" s="175"/>
      <c r="F10" s="175"/>
      <c r="G10" s="91"/>
      <c r="H10" s="106"/>
      <c r="I10" s="106"/>
      <c r="J10" s="176"/>
      <c r="K10" s="114"/>
      <c r="L10" s="24"/>
      <c r="M10" s="25"/>
      <c r="N10" s="25"/>
      <c r="O10" s="25"/>
      <c r="P10" s="115"/>
      <c r="Q10" s="167"/>
      <c r="S10" s="160"/>
      <c r="T10" s="90"/>
      <c r="U10" s="160"/>
      <c r="V10" s="90"/>
    </row>
    <row r="11" spans="1:22">
      <c r="A11" s="83">
        <f t="shared" si="0"/>
        <v>4</v>
      </c>
      <c r="B11" s="84"/>
      <c r="C11" s="174"/>
      <c r="D11" s="175"/>
      <c r="E11" s="175"/>
      <c r="F11" s="175"/>
      <c r="G11" s="91"/>
      <c r="H11" s="106"/>
      <c r="I11" s="106"/>
      <c r="J11" s="176"/>
      <c r="K11" s="114"/>
      <c r="L11" s="24"/>
      <c r="M11" s="25"/>
      <c r="N11" s="25"/>
      <c r="O11" s="25"/>
      <c r="P11" s="115"/>
      <c r="Q11" s="167"/>
      <c r="S11" s="160"/>
      <c r="T11" s="90"/>
      <c r="U11" s="160"/>
      <c r="V11" s="90"/>
    </row>
    <row r="12" spans="1:22">
      <c r="A12" s="83">
        <f t="shared" si="0"/>
        <v>5</v>
      </c>
      <c r="B12" s="84"/>
      <c r="C12" s="174"/>
      <c r="D12" s="175"/>
      <c r="E12" s="175"/>
      <c r="F12" s="175"/>
      <c r="G12" s="91"/>
      <c r="H12" s="106"/>
      <c r="I12" s="106"/>
      <c r="J12" s="176"/>
      <c r="K12" s="114"/>
      <c r="L12" s="24"/>
      <c r="M12" s="25"/>
      <c r="N12" s="25"/>
      <c r="O12" s="25"/>
      <c r="P12" s="115"/>
      <c r="Q12" s="167"/>
      <c r="S12" s="160"/>
      <c r="T12" s="90"/>
      <c r="U12" s="160"/>
      <c r="V12" s="90"/>
    </row>
    <row r="13" spans="1:22">
      <c r="A13" s="83">
        <f t="shared" si="0"/>
        <v>6</v>
      </c>
      <c r="B13" s="84"/>
      <c r="C13" s="174"/>
      <c r="D13" s="175"/>
      <c r="E13" s="175"/>
      <c r="F13" s="175"/>
      <c r="G13" s="91"/>
      <c r="H13" s="106"/>
      <c r="I13" s="106"/>
      <c r="J13" s="176"/>
      <c r="K13" s="114"/>
      <c r="L13" s="24"/>
      <c r="M13" s="25"/>
      <c r="N13" s="25"/>
      <c r="O13" s="25"/>
      <c r="P13" s="115"/>
      <c r="Q13" s="167"/>
      <c r="S13" s="160"/>
      <c r="T13" s="90"/>
      <c r="U13" s="160"/>
      <c r="V13" s="90"/>
    </row>
    <row r="14" spans="1:22">
      <c r="A14" s="83">
        <f t="shared" si="0"/>
        <v>7</v>
      </c>
      <c r="B14" s="84"/>
      <c r="C14" s="174"/>
      <c r="D14" s="175"/>
      <c r="E14" s="175"/>
      <c r="F14" s="175"/>
      <c r="G14" s="91"/>
      <c r="H14" s="106"/>
      <c r="I14" s="106"/>
      <c r="J14" s="176"/>
      <c r="K14" s="114"/>
      <c r="L14" s="24"/>
      <c r="M14" s="25"/>
      <c r="N14" s="25"/>
      <c r="O14" s="25"/>
      <c r="P14" s="115"/>
      <c r="Q14" s="167"/>
      <c r="S14" s="160"/>
      <c r="T14" s="90"/>
      <c r="U14" s="160"/>
      <c r="V14" s="90"/>
    </row>
    <row r="15" spans="1:22">
      <c r="A15" s="83">
        <f t="shared" si="0"/>
        <v>8</v>
      </c>
      <c r="B15" s="84"/>
      <c r="C15" s="174"/>
      <c r="D15" s="175"/>
      <c r="E15" s="175"/>
      <c r="F15" s="175"/>
      <c r="G15" s="91"/>
      <c r="H15" s="106"/>
      <c r="I15" s="106"/>
      <c r="J15" s="176"/>
      <c r="K15" s="114"/>
      <c r="L15" s="24"/>
      <c r="M15" s="25"/>
      <c r="N15" s="25"/>
      <c r="O15" s="25"/>
      <c r="P15" s="115"/>
      <c r="Q15" s="167"/>
      <c r="S15" s="160"/>
      <c r="T15" s="90"/>
      <c r="U15" s="160"/>
      <c r="V15" s="90"/>
    </row>
    <row r="16" spans="1:22">
      <c r="A16" s="83">
        <f t="shared" si="0"/>
        <v>9</v>
      </c>
      <c r="B16" s="84"/>
      <c r="C16" s="174"/>
      <c r="D16" s="175"/>
      <c r="E16" s="175"/>
      <c r="F16" s="175"/>
      <c r="G16" s="91"/>
      <c r="H16" s="106"/>
      <c r="I16" s="106"/>
      <c r="J16" s="176"/>
      <c r="K16" s="114"/>
      <c r="L16" s="24"/>
      <c r="M16" s="25"/>
      <c r="N16" s="25"/>
      <c r="O16" s="25"/>
      <c r="P16" s="115"/>
      <c r="Q16" s="167"/>
      <c r="S16" s="160"/>
      <c r="T16" s="90"/>
      <c r="U16" s="160"/>
      <c r="V16" s="90"/>
    </row>
    <row r="17" spans="1:22">
      <c r="A17" s="83">
        <f t="shared" si="0"/>
        <v>10</v>
      </c>
      <c r="B17" s="84"/>
      <c r="C17" s="174"/>
      <c r="D17" s="175"/>
      <c r="E17" s="175"/>
      <c r="F17" s="175"/>
      <c r="G17" s="91"/>
      <c r="H17" s="106"/>
      <c r="I17" s="106"/>
      <c r="J17" s="176"/>
      <c r="K17" s="114"/>
      <c r="L17" s="24"/>
      <c r="M17" s="25"/>
      <c r="N17" s="25"/>
      <c r="O17" s="25"/>
      <c r="P17" s="115"/>
      <c r="Q17" s="167"/>
      <c r="S17" s="160"/>
      <c r="T17" s="90"/>
      <c r="U17" s="160"/>
      <c r="V17" s="90"/>
    </row>
    <row r="18" spans="1:22">
      <c r="A18" s="83">
        <f t="shared" si="0"/>
        <v>11</v>
      </c>
      <c r="B18" s="84"/>
      <c r="C18" s="174"/>
      <c r="D18" s="175"/>
      <c r="E18" s="175"/>
      <c r="F18" s="175"/>
      <c r="G18" s="91"/>
      <c r="H18" s="106"/>
      <c r="I18" s="106"/>
      <c r="J18" s="176"/>
      <c r="K18" s="114"/>
      <c r="L18" s="24"/>
      <c r="M18" s="25"/>
      <c r="N18" s="25"/>
      <c r="O18" s="25"/>
      <c r="P18" s="115"/>
      <c r="Q18" s="167"/>
      <c r="S18" s="160"/>
      <c r="T18" s="90"/>
      <c r="U18" s="160"/>
      <c r="V18" s="90"/>
    </row>
    <row r="19" spans="1:22">
      <c r="A19" s="83">
        <f t="shared" si="0"/>
        <v>12</v>
      </c>
      <c r="B19" s="84"/>
      <c r="C19" s="174"/>
      <c r="D19" s="175"/>
      <c r="E19" s="175"/>
      <c r="F19" s="175"/>
      <c r="G19" s="91"/>
      <c r="H19" s="106"/>
      <c r="I19" s="106"/>
      <c r="J19" s="176"/>
      <c r="K19" s="114"/>
      <c r="L19" s="24"/>
      <c r="M19" s="25"/>
      <c r="N19" s="25"/>
      <c r="O19" s="25"/>
      <c r="P19" s="115"/>
      <c r="Q19" s="167"/>
      <c r="S19" s="160"/>
      <c r="T19" s="90"/>
      <c r="U19" s="160"/>
      <c r="V19" s="90"/>
    </row>
    <row r="20" spans="1:22">
      <c r="A20" s="83">
        <f t="shared" si="0"/>
        <v>13</v>
      </c>
      <c r="B20" s="84"/>
      <c r="C20" s="174"/>
      <c r="D20" s="175"/>
      <c r="E20" s="175"/>
      <c r="F20" s="175"/>
      <c r="G20" s="91"/>
      <c r="H20" s="106"/>
      <c r="I20" s="106"/>
      <c r="J20" s="176"/>
      <c r="K20" s="114"/>
      <c r="L20" s="24"/>
      <c r="M20" s="25"/>
      <c r="N20" s="25"/>
      <c r="O20" s="25"/>
      <c r="P20" s="115"/>
      <c r="Q20" s="167"/>
      <c r="S20" s="160"/>
      <c r="T20" s="90"/>
      <c r="U20" s="160"/>
      <c r="V20" s="90"/>
    </row>
    <row r="21" spans="1:22">
      <c r="A21" s="83">
        <f t="shared" si="0"/>
        <v>14</v>
      </c>
      <c r="B21" s="84"/>
      <c r="C21" s="174"/>
      <c r="D21" s="175"/>
      <c r="E21" s="175"/>
      <c r="F21" s="175"/>
      <c r="G21" s="91"/>
      <c r="H21" s="106"/>
      <c r="I21" s="106"/>
      <c r="J21" s="176"/>
      <c r="K21" s="114"/>
      <c r="L21" s="24"/>
      <c r="M21" s="25"/>
      <c r="N21" s="25"/>
      <c r="O21" s="25"/>
      <c r="P21" s="115"/>
      <c r="Q21" s="167"/>
      <c r="S21" s="160"/>
      <c r="T21" s="90"/>
      <c r="U21" s="160"/>
      <c r="V21" s="90"/>
    </row>
    <row r="22" spans="1:22">
      <c r="A22" s="83">
        <f t="shared" si="0"/>
        <v>15</v>
      </c>
      <c r="B22" s="84"/>
      <c r="C22" s="174"/>
      <c r="D22" s="175"/>
      <c r="E22" s="175"/>
      <c r="F22" s="175"/>
      <c r="G22" s="91"/>
      <c r="H22" s="106"/>
      <c r="I22" s="106"/>
      <c r="J22" s="176"/>
      <c r="K22" s="114"/>
      <c r="L22" s="24"/>
      <c r="M22" s="25"/>
      <c r="N22" s="25"/>
      <c r="O22" s="25"/>
      <c r="P22" s="115"/>
      <c r="Q22" s="167"/>
      <c r="S22" s="160"/>
      <c r="T22" s="90"/>
      <c r="U22" s="160"/>
      <c r="V22" s="90"/>
    </row>
    <row r="23" spans="1:22">
      <c r="A23" s="83">
        <f t="shared" si="0"/>
        <v>16</v>
      </c>
      <c r="B23" s="84"/>
      <c r="C23" s="174"/>
      <c r="D23" s="175"/>
      <c r="E23" s="175"/>
      <c r="F23" s="175"/>
      <c r="G23" s="91"/>
      <c r="H23" s="106"/>
      <c r="I23" s="106"/>
      <c r="J23" s="176"/>
      <c r="K23" s="114"/>
      <c r="L23" s="24"/>
      <c r="M23" s="25"/>
      <c r="N23" s="25"/>
      <c r="O23" s="25"/>
      <c r="P23" s="115"/>
      <c r="Q23" s="167"/>
      <c r="S23" s="160"/>
      <c r="T23" s="90"/>
      <c r="U23" s="160"/>
      <c r="V23" s="90"/>
    </row>
    <row r="24" spans="1:22">
      <c r="A24" s="83">
        <f t="shared" si="0"/>
        <v>17</v>
      </c>
      <c r="B24" s="84"/>
      <c r="C24" s="174"/>
      <c r="D24" s="175"/>
      <c r="E24" s="175"/>
      <c r="F24" s="175"/>
      <c r="G24" s="91"/>
      <c r="H24" s="106"/>
      <c r="I24" s="106"/>
      <c r="J24" s="176"/>
      <c r="K24" s="114"/>
      <c r="L24" s="24"/>
      <c r="M24" s="25"/>
      <c r="N24" s="25"/>
      <c r="O24" s="25"/>
      <c r="P24" s="115"/>
      <c r="Q24" s="167"/>
      <c r="S24" s="160"/>
      <c r="T24" s="90"/>
      <c r="U24" s="160"/>
      <c r="V24" s="90"/>
    </row>
    <row r="25" spans="1:22">
      <c r="A25" s="83">
        <f t="shared" si="0"/>
        <v>18</v>
      </c>
      <c r="B25" s="84"/>
      <c r="C25" s="174"/>
      <c r="D25" s="175"/>
      <c r="E25" s="175"/>
      <c r="F25" s="175"/>
      <c r="G25" s="91"/>
      <c r="H25" s="106"/>
      <c r="I25" s="106"/>
      <c r="J25" s="176"/>
      <c r="K25" s="114"/>
      <c r="L25" s="24"/>
      <c r="M25" s="25"/>
      <c r="N25" s="25"/>
      <c r="O25" s="25"/>
      <c r="P25" s="115"/>
      <c r="Q25" s="167"/>
      <c r="S25" s="160"/>
      <c r="T25" s="90"/>
      <c r="U25" s="160"/>
      <c r="V25" s="90"/>
    </row>
    <row r="26" spans="1:22">
      <c r="A26" s="83">
        <f t="shared" si="0"/>
        <v>19</v>
      </c>
      <c r="B26" s="84"/>
      <c r="C26" s="174"/>
      <c r="D26" s="175"/>
      <c r="E26" s="175"/>
      <c r="F26" s="175"/>
      <c r="G26" s="91"/>
      <c r="H26" s="106"/>
      <c r="I26" s="106"/>
      <c r="J26" s="176"/>
      <c r="K26" s="114"/>
      <c r="L26" s="24"/>
      <c r="M26" s="25"/>
      <c r="N26" s="25"/>
      <c r="O26" s="25"/>
      <c r="P26" s="115"/>
      <c r="Q26" s="167"/>
      <c r="S26" s="160"/>
      <c r="T26" s="90"/>
      <c r="U26" s="160"/>
      <c r="V26" s="90"/>
    </row>
    <row r="27" spans="1:22">
      <c r="A27" s="83">
        <f t="shared" si="0"/>
        <v>20</v>
      </c>
      <c r="B27" s="84"/>
      <c r="C27" s="174"/>
      <c r="D27" s="175"/>
      <c r="E27" s="175"/>
      <c r="F27" s="175"/>
      <c r="G27" s="91"/>
      <c r="H27" s="106"/>
      <c r="I27" s="106"/>
      <c r="J27" s="176"/>
      <c r="K27" s="114"/>
      <c r="L27" s="24"/>
      <c r="M27" s="25"/>
      <c r="N27" s="25"/>
      <c r="O27" s="25"/>
      <c r="P27" s="115"/>
      <c r="Q27" s="167"/>
      <c r="S27" s="160"/>
      <c r="T27" s="90"/>
      <c r="U27" s="160"/>
      <c r="V27" s="90"/>
    </row>
    <row r="28" spans="1:22">
      <c r="A28" s="83"/>
      <c r="B28" s="84"/>
      <c r="C28" s="174"/>
      <c r="D28" s="175"/>
      <c r="E28" s="175"/>
      <c r="F28" s="175"/>
      <c r="G28" s="91"/>
      <c r="H28" s="106"/>
      <c r="I28" s="106"/>
      <c r="J28" s="176"/>
      <c r="K28" s="114"/>
      <c r="L28" s="24"/>
      <c r="M28" s="25"/>
      <c r="N28" s="25"/>
      <c r="O28" s="25"/>
      <c r="P28" s="115"/>
      <c r="Q28" s="167"/>
      <c r="S28" s="160"/>
      <c r="T28" s="90"/>
      <c r="U28" s="160"/>
      <c r="V28" s="90"/>
    </row>
    <row r="29" spans="1:22">
      <c r="A29" s="110"/>
      <c r="B29" s="111"/>
      <c r="C29" s="111" t="s">
        <v>289</v>
      </c>
      <c r="D29" s="113"/>
      <c r="E29" s="113"/>
      <c r="F29" s="113"/>
      <c r="G29" s="113"/>
      <c r="H29" s="113"/>
      <c r="I29" s="113"/>
      <c r="J29" s="176">
        <f>ROUND(SUM(J8:J28),2)</f>
        <v>0</v>
      </c>
      <c r="K29" s="114">
        <f>ROUND(SUM(K8:K28),2)</f>
        <v>0</v>
      </c>
      <c r="L29" s="24">
        <f>IF(基本信息!$C$4&lt;&gt;"B","",ROUND(SUM(L8:L28),2))</f>
        <v>0</v>
      </c>
      <c r="M29" s="25"/>
      <c r="N29" s="25">
        <f>IF(基本信息!$C$4&lt;&gt;"B","",ROUND(SUM(N8:N28),2))</f>
        <v>0</v>
      </c>
      <c r="O29" s="25">
        <f>IF(基本信息!$C$4&lt;&gt;"B","",ROUND(SUM(O8:O28),2))</f>
        <v>0</v>
      </c>
      <c r="P29" s="115">
        <f>IF(基本信息!$C$4&lt;&gt;"B","",IF(K29=0,0,ROUND(O29/ABS(K29),4)))</f>
        <v>0</v>
      </c>
      <c r="Q29" s="27"/>
      <c r="S29" s="160"/>
      <c r="T29" s="93"/>
      <c r="U29" s="160"/>
      <c r="V29" s="93"/>
    </row>
    <row r="30" spans="1:22">
      <c r="A30" s="116"/>
      <c r="B30" s="111"/>
      <c r="C30" s="111" t="s">
        <v>377</v>
      </c>
      <c r="D30" s="113"/>
      <c r="E30" s="113"/>
      <c r="F30" s="113"/>
      <c r="G30" s="113"/>
      <c r="H30" s="113"/>
      <c r="I30" s="113"/>
      <c r="J30" s="176"/>
      <c r="K30" s="114"/>
      <c r="L30" s="24"/>
      <c r="M30" s="25"/>
      <c r="N30" s="25"/>
      <c r="O30" s="25">
        <f>IF(基本信息!$C$4&lt;&gt;"B","",N30-K30)</f>
        <v>0</v>
      </c>
      <c r="P30" s="115">
        <f>IF(基本信息!$C$4&lt;&gt;"B","",IF(K30=0,0,ROUND(O30/ABS(K30),4)))</f>
        <v>0</v>
      </c>
      <c r="Q30" s="60"/>
      <c r="S30" s="160"/>
      <c r="T30" s="93"/>
      <c r="U30" s="160"/>
      <c r="V30" s="93"/>
    </row>
    <row r="31" spans="1:22">
      <c r="A31" s="95"/>
      <c r="B31" s="177"/>
      <c r="C31" s="96" t="s">
        <v>289</v>
      </c>
      <c r="D31" s="97"/>
      <c r="E31" s="97"/>
      <c r="F31" s="97"/>
      <c r="G31" s="97"/>
      <c r="H31" s="97"/>
      <c r="I31" s="97"/>
      <c r="J31" s="178">
        <f>J29-J30</f>
        <v>0</v>
      </c>
      <c r="K31" s="98">
        <f>K29-K30</f>
        <v>0</v>
      </c>
      <c r="L31" s="38">
        <f>IF(基本信息!$C$4&lt;&gt;"B","",L29-L30)</f>
        <v>0</v>
      </c>
      <c r="M31" s="39"/>
      <c r="N31" s="39">
        <f>IF(基本信息!$C$4&lt;&gt;"B","",N29-N30)</f>
        <v>0</v>
      </c>
      <c r="O31" s="39">
        <f>IF(基本信息!$C$4&lt;&gt;"B","",O29-O30)</f>
        <v>0</v>
      </c>
      <c r="P31" s="99">
        <f>IF(基本信息!$C$4&lt;&gt;"B","",IF(K31=0,0,ROUND(O31/ABS(K31),4)))</f>
        <v>0</v>
      </c>
      <c r="Q31" s="100"/>
      <c r="S31" s="179"/>
      <c r="T31" s="102" t="str">
        <f>IF(J31-S31=0,"OK","F")</f>
        <v>OK</v>
      </c>
      <c r="U31" s="179"/>
      <c r="V31" s="102" t="str">
        <f>IF(K31-U31=0,"OK","F")</f>
        <v>OK</v>
      </c>
    </row>
    <row r="32" spans="1:2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8">
      <c r="A33" s="45" t="str">
        <f>"被评估企业填表人："&amp;基本信息!$C$13</f>
        <v>被评估企业填表人：陈冲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44"/>
      <c r="M33" s="44"/>
      <c r="N33" s="44"/>
      <c r="O33" s="44"/>
      <c r="P33" s="44"/>
      <c r="Q33" s="47" t="str">
        <f>IF(基本信息!$C$4="B","评估人员:"&amp;基本信息!$C59,"")</f>
        <v>评估人员:</v>
      </c>
      <c r="R33" s="48"/>
    </row>
    <row r="34" spans="1:18">
      <c r="A34" s="45" t="str">
        <f>"填表日期："&amp;基本信息!$C$14</f>
        <v>填表日期：2026年07月24日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44"/>
      <c r="M34" s="44"/>
      <c r="N34" s="44"/>
      <c r="O34" s="44"/>
      <c r="P34" s="44"/>
      <c r="Q34" s="44"/>
    </row>
  </sheetData>
  <mergeCells count="14">
    <mergeCell ref="A6:A7"/>
    <mergeCell ref="B6:B7"/>
    <mergeCell ref="C6:C7"/>
    <mergeCell ref="D6:D7"/>
    <mergeCell ref="E6:E7"/>
    <mergeCell ref="N6:N7"/>
    <mergeCell ref="O6:O7"/>
    <mergeCell ref="P6:P7"/>
    <mergeCell ref="Q6:Q7"/>
    <mergeCell ref="F6:F7"/>
    <mergeCell ref="G6:G7"/>
    <mergeCell ref="H6:H7"/>
    <mergeCell ref="I6:I7"/>
    <mergeCell ref="L6:L7"/>
  </mergeCells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Y73"/>
  <sheetViews>
    <sheetView showGridLines="0" tabSelected="1" view="pageBreakPreview" zoomScale="95" zoomScaleNormal="100" workbookViewId="0">
      <selection activeCell="I74" sqref="I74"/>
    </sheetView>
  </sheetViews>
  <sheetFormatPr defaultColWidth="9" defaultRowHeight="14.15"/>
  <cols>
    <col min="1" max="1" width="5" customWidth="1"/>
    <col min="2" max="2" width="17.2109375" customWidth="1"/>
    <col min="3" max="3" width="27.2109375" customWidth="1"/>
    <col min="4" max="4" width="8.92578125" customWidth="1"/>
    <col min="5" max="5" width="18.85546875" customWidth="1"/>
    <col min="6" max="6" width="23.92578125" customWidth="1"/>
    <col min="7" max="8" width="3.78515625" customWidth="1"/>
    <col min="9" max="9" width="11" style="367" customWidth="1"/>
    <col min="10" max="10" width="8.35546875" customWidth="1"/>
    <col min="11" max="12" width="6.5703125" customWidth="1"/>
    <col min="13" max="13" width="9.5703125" hidden="1" customWidth="1"/>
    <col min="14" max="14" width="25.92578125" customWidth="1"/>
    <col min="16" max="16" width="9.5703125" hidden="1" customWidth="1"/>
    <col min="17" max="17" width="5.5703125" hidden="1" customWidth="1"/>
    <col min="18" max="18" width="9" hidden="1" customWidth="1"/>
    <col min="19" max="19" width="5.5703125" hidden="1" customWidth="1"/>
  </cols>
  <sheetData>
    <row r="1" spans="1:22" s="1" customFormat="1" ht="17.05" customHeight="1">
      <c r="A1" s="374" t="s">
        <v>354</v>
      </c>
      <c r="B1" s="376" t="s">
        <v>378</v>
      </c>
      <c r="C1" s="376" t="s">
        <v>379</v>
      </c>
      <c r="D1" s="376" t="s">
        <v>380</v>
      </c>
      <c r="E1" s="376" t="s">
        <v>390</v>
      </c>
      <c r="F1" s="376" t="s">
        <v>381</v>
      </c>
      <c r="G1" s="376" t="s">
        <v>382</v>
      </c>
      <c r="H1" s="376" t="s">
        <v>383</v>
      </c>
      <c r="I1" s="372" t="s">
        <v>621</v>
      </c>
      <c r="J1" s="376" t="s">
        <v>384</v>
      </c>
      <c r="K1" s="376" t="s">
        <v>385</v>
      </c>
      <c r="L1" s="376" t="s">
        <v>391</v>
      </c>
      <c r="M1" s="368" t="s">
        <v>221</v>
      </c>
      <c r="N1" s="370" t="s">
        <v>392</v>
      </c>
      <c r="P1" s="76" t="s">
        <v>227</v>
      </c>
      <c r="Q1" s="76" t="s">
        <v>228</v>
      </c>
      <c r="R1" s="76" t="s">
        <v>227</v>
      </c>
      <c r="S1" s="76" t="s">
        <v>228</v>
      </c>
    </row>
    <row r="2" spans="1:22" s="1" customFormat="1" ht="17.05" customHeight="1">
      <c r="A2" s="375"/>
      <c r="B2" s="369"/>
      <c r="C2" s="369"/>
      <c r="D2" s="377"/>
      <c r="E2" s="377"/>
      <c r="F2" s="377"/>
      <c r="G2" s="377"/>
      <c r="H2" s="377"/>
      <c r="I2" s="373"/>
      <c r="J2" s="369"/>
      <c r="K2" s="369"/>
      <c r="L2" s="377"/>
      <c r="M2" s="369"/>
      <c r="N2" s="371"/>
      <c r="P2" s="81" t="s">
        <v>366</v>
      </c>
      <c r="Q2" s="82"/>
      <c r="R2" s="81" t="s">
        <v>367</v>
      </c>
      <c r="S2" s="82"/>
      <c r="U2" s="148"/>
      <c r="V2" s="148"/>
    </row>
    <row r="3" spans="1:22" ht="25" customHeight="1">
      <c r="A3" s="149">
        <v>1</v>
      </c>
      <c r="B3" s="365" t="s">
        <v>393</v>
      </c>
      <c r="C3" s="151" t="s">
        <v>222</v>
      </c>
      <c r="D3" s="152" t="s">
        <v>394</v>
      </c>
      <c r="E3" s="152" t="s">
        <v>395</v>
      </c>
      <c r="F3" s="152" t="s">
        <v>396</v>
      </c>
      <c r="G3" s="152" t="s">
        <v>397</v>
      </c>
      <c r="H3" s="153">
        <v>32</v>
      </c>
      <c r="I3" s="366">
        <f>200*6*H3</f>
        <v>38400</v>
      </c>
      <c r="J3" s="154">
        <v>43952</v>
      </c>
      <c r="K3" s="154">
        <v>43952</v>
      </c>
      <c r="L3" s="155">
        <v>0.13</v>
      </c>
      <c r="M3" s="115" t="e">
        <f>IF(基本信息!$C$4&lt;&gt;"B","",IF(#REF!=0,0,ROUND(#REF!/ABS(#REF!),4)))</f>
        <v>#REF!</v>
      </c>
      <c r="N3" s="156" t="s">
        <v>398</v>
      </c>
      <c r="O3" t="s">
        <v>399</v>
      </c>
      <c r="P3" s="157"/>
      <c r="Q3" s="88"/>
      <c r="R3" s="157"/>
      <c r="S3" s="88"/>
      <c r="U3" s="158"/>
      <c r="V3" s="159"/>
    </row>
    <row r="4" spans="1:22" ht="25" customHeight="1">
      <c r="A4" s="149">
        <f>A3+1</f>
        <v>2</v>
      </c>
      <c r="B4" s="365" t="s">
        <v>400</v>
      </c>
      <c r="C4" s="151" t="s">
        <v>222</v>
      </c>
      <c r="D4" s="152" t="s">
        <v>394</v>
      </c>
      <c r="E4" s="152" t="s">
        <v>395</v>
      </c>
      <c r="F4" s="152" t="s">
        <v>396</v>
      </c>
      <c r="G4" s="152" t="s">
        <v>397</v>
      </c>
      <c r="H4" s="153">
        <v>32</v>
      </c>
      <c r="I4" s="366">
        <f>200*6*H4</f>
        <v>38400</v>
      </c>
      <c r="J4" s="154">
        <v>43952</v>
      </c>
      <c r="K4" s="154">
        <v>43952</v>
      </c>
      <c r="L4" s="155">
        <v>0.13</v>
      </c>
      <c r="M4" s="115" t="e">
        <f>IF(基本信息!$C$4&lt;&gt;"B","",IF(#REF!=0,0,ROUND(#REF!/ABS(#REF!),4)))</f>
        <v>#REF!</v>
      </c>
      <c r="N4" s="156" t="s">
        <v>401</v>
      </c>
      <c r="O4" t="s">
        <v>399</v>
      </c>
      <c r="P4" s="160"/>
      <c r="Q4" s="90"/>
      <c r="R4" s="160"/>
      <c r="S4" s="90"/>
      <c r="U4" s="158"/>
      <c r="V4" s="159"/>
    </row>
    <row r="5" spans="1:22" ht="25" customHeight="1">
      <c r="A5" s="149">
        <f t="shared" ref="A5:A22" si="0">A4+1</f>
        <v>3</v>
      </c>
      <c r="B5" s="365" t="s">
        <v>402</v>
      </c>
      <c r="C5" s="151" t="s">
        <v>222</v>
      </c>
      <c r="D5" s="152" t="s">
        <v>394</v>
      </c>
      <c r="E5" s="152" t="s">
        <v>395</v>
      </c>
      <c r="F5" s="152" t="s">
        <v>396</v>
      </c>
      <c r="G5" s="152" t="s">
        <v>397</v>
      </c>
      <c r="H5" s="153">
        <v>40</v>
      </c>
      <c r="I5" s="366">
        <f>200*6*H5</f>
        <v>48000</v>
      </c>
      <c r="J5" s="154">
        <v>43952</v>
      </c>
      <c r="K5" s="154">
        <v>43952</v>
      </c>
      <c r="L5" s="155">
        <v>0.13</v>
      </c>
      <c r="M5" s="115"/>
      <c r="N5" s="156" t="s">
        <v>403</v>
      </c>
      <c r="O5" t="s">
        <v>399</v>
      </c>
      <c r="P5" s="160"/>
      <c r="Q5" s="90"/>
      <c r="R5" s="160"/>
      <c r="S5" s="90"/>
      <c r="U5" s="158"/>
      <c r="V5" s="159"/>
    </row>
    <row r="6" spans="1:22" ht="25" customHeight="1">
      <c r="A6" s="149">
        <f t="shared" si="0"/>
        <v>4</v>
      </c>
      <c r="B6" s="365" t="s">
        <v>404</v>
      </c>
      <c r="C6" s="151" t="s">
        <v>222</v>
      </c>
      <c r="D6" s="152" t="s">
        <v>405</v>
      </c>
      <c r="E6" s="152" t="s">
        <v>406</v>
      </c>
      <c r="F6" s="152" t="s">
        <v>407</v>
      </c>
      <c r="G6" s="152" t="s">
        <v>397</v>
      </c>
      <c r="H6" s="153">
        <v>48</v>
      </c>
      <c r="I6" s="366">
        <f>2000*H6</f>
        <v>96000</v>
      </c>
      <c r="J6" s="154">
        <v>44829</v>
      </c>
      <c r="K6" s="154">
        <v>44829</v>
      </c>
      <c r="L6" s="155">
        <v>0.13</v>
      </c>
      <c r="M6" s="115"/>
      <c r="N6" s="156"/>
      <c r="O6" t="s">
        <v>399</v>
      </c>
      <c r="P6" s="160"/>
      <c r="Q6" s="90"/>
      <c r="R6" s="160"/>
      <c r="S6" s="90"/>
      <c r="U6" s="152"/>
      <c r="V6" s="159"/>
    </row>
    <row r="7" spans="1:22" ht="25" customHeight="1">
      <c r="A7" s="149">
        <f t="shared" si="0"/>
        <v>5</v>
      </c>
      <c r="B7" s="365" t="s">
        <v>408</v>
      </c>
      <c r="C7" s="151" t="s">
        <v>222</v>
      </c>
      <c r="D7" s="152" t="s">
        <v>405</v>
      </c>
      <c r="E7" s="152" t="s">
        <v>406</v>
      </c>
      <c r="F7" s="152" t="s">
        <v>409</v>
      </c>
      <c r="G7" s="152" t="s">
        <v>397</v>
      </c>
      <c r="H7" s="153">
        <v>48</v>
      </c>
      <c r="I7" s="366">
        <f>2000*H7</f>
        <v>96000</v>
      </c>
      <c r="J7" s="154">
        <v>44532</v>
      </c>
      <c r="K7" s="154">
        <v>44532</v>
      </c>
      <c r="L7" s="155">
        <v>0.13</v>
      </c>
      <c r="M7" s="115"/>
      <c r="N7" s="156" t="s">
        <v>410</v>
      </c>
      <c r="O7" t="s">
        <v>399</v>
      </c>
      <c r="P7" s="160"/>
      <c r="Q7" s="90"/>
      <c r="R7" s="160"/>
      <c r="S7" s="90"/>
      <c r="U7" s="152"/>
      <c r="V7" s="159"/>
    </row>
    <row r="8" spans="1:22" ht="25" customHeight="1">
      <c r="A8" s="149">
        <f t="shared" si="0"/>
        <v>6</v>
      </c>
      <c r="B8" s="365" t="s">
        <v>411</v>
      </c>
      <c r="C8" s="151" t="s">
        <v>222</v>
      </c>
      <c r="D8" s="152" t="s">
        <v>412</v>
      </c>
      <c r="E8" s="152" t="s">
        <v>413</v>
      </c>
      <c r="F8" s="152" t="s">
        <v>407</v>
      </c>
      <c r="G8" s="152" t="s">
        <v>397</v>
      </c>
      <c r="H8" s="153">
        <v>24</v>
      </c>
      <c r="I8" s="366">
        <f>800*H8</f>
        <v>19200</v>
      </c>
      <c r="J8" s="154">
        <v>44532</v>
      </c>
      <c r="K8" s="154">
        <v>44532</v>
      </c>
      <c r="L8" s="155">
        <v>0.13</v>
      </c>
      <c r="M8" s="115"/>
      <c r="N8" s="156" t="s">
        <v>414</v>
      </c>
      <c r="O8" t="s">
        <v>399</v>
      </c>
      <c r="P8" s="160"/>
      <c r="Q8" s="90"/>
      <c r="R8" s="160"/>
      <c r="S8" s="90"/>
      <c r="U8" s="152"/>
      <c r="V8" s="159"/>
    </row>
    <row r="9" spans="1:22" ht="25" customHeight="1">
      <c r="A9" s="149">
        <f t="shared" si="0"/>
        <v>7</v>
      </c>
      <c r="B9" s="365" t="s">
        <v>415</v>
      </c>
      <c r="C9" s="151" t="s">
        <v>222</v>
      </c>
      <c r="D9" s="152" t="s">
        <v>412</v>
      </c>
      <c r="E9" s="152" t="s">
        <v>413</v>
      </c>
      <c r="F9" s="152" t="s">
        <v>407</v>
      </c>
      <c r="G9" s="152" t="s">
        <v>397</v>
      </c>
      <c r="H9" s="153">
        <v>24</v>
      </c>
      <c r="I9" s="366">
        <f t="shared" ref="I9:I12" si="1">800*H9</f>
        <v>19200</v>
      </c>
      <c r="J9" s="154">
        <v>44532</v>
      </c>
      <c r="K9" s="154">
        <v>44532</v>
      </c>
      <c r="L9" s="155">
        <v>0.13</v>
      </c>
      <c r="M9" s="115"/>
      <c r="N9" s="156" t="s">
        <v>416</v>
      </c>
      <c r="O9" t="s">
        <v>399</v>
      </c>
      <c r="P9" s="160"/>
      <c r="Q9" s="90"/>
      <c r="R9" s="160"/>
      <c r="S9" s="90"/>
      <c r="U9" s="152"/>
      <c r="V9" s="159"/>
    </row>
    <row r="10" spans="1:22" ht="25" customHeight="1">
      <c r="A10" s="149">
        <f t="shared" si="0"/>
        <v>8</v>
      </c>
      <c r="B10" s="365" t="s">
        <v>417</v>
      </c>
      <c r="C10" s="151" t="s">
        <v>222</v>
      </c>
      <c r="D10" s="152" t="s">
        <v>412</v>
      </c>
      <c r="E10" s="152" t="s">
        <v>413</v>
      </c>
      <c r="F10" s="152" t="s">
        <v>407</v>
      </c>
      <c r="G10" s="152" t="s">
        <v>397</v>
      </c>
      <c r="H10" s="153">
        <v>24</v>
      </c>
      <c r="I10" s="366">
        <f t="shared" si="1"/>
        <v>19200</v>
      </c>
      <c r="J10" s="154">
        <v>44294</v>
      </c>
      <c r="K10" s="154">
        <v>44294</v>
      </c>
      <c r="L10" s="155">
        <v>0.13</v>
      </c>
      <c r="M10" s="115"/>
      <c r="N10" s="156" t="s">
        <v>418</v>
      </c>
      <c r="O10" t="s">
        <v>399</v>
      </c>
      <c r="P10" s="160"/>
      <c r="Q10" s="90"/>
      <c r="R10" s="160"/>
      <c r="S10" s="90"/>
      <c r="U10" s="152"/>
      <c r="V10" s="159"/>
    </row>
    <row r="11" spans="1:22" ht="25" customHeight="1">
      <c r="A11" s="149">
        <f t="shared" si="0"/>
        <v>9</v>
      </c>
      <c r="B11" s="150" t="s">
        <v>419</v>
      </c>
      <c r="C11" s="151" t="s">
        <v>222</v>
      </c>
      <c r="D11" s="152" t="s">
        <v>412</v>
      </c>
      <c r="E11" s="152" t="s">
        <v>413</v>
      </c>
      <c r="F11" s="152" t="s">
        <v>407</v>
      </c>
      <c r="G11" s="152" t="s">
        <v>397</v>
      </c>
      <c r="H11" s="153">
        <v>24</v>
      </c>
      <c r="I11" s="366">
        <f t="shared" si="1"/>
        <v>19200</v>
      </c>
      <c r="J11" s="154">
        <v>44294</v>
      </c>
      <c r="K11" s="154">
        <v>44294</v>
      </c>
      <c r="L11" s="155">
        <v>0.13</v>
      </c>
      <c r="M11" s="115"/>
      <c r="N11" s="156" t="s">
        <v>420</v>
      </c>
      <c r="O11" t="s">
        <v>399</v>
      </c>
      <c r="P11" s="160"/>
      <c r="Q11" s="90"/>
      <c r="R11" s="160"/>
      <c r="S11" s="90"/>
      <c r="U11" s="152"/>
      <c r="V11" s="159"/>
    </row>
    <row r="12" spans="1:22" ht="25" customHeight="1">
      <c r="A12" s="149">
        <f t="shared" si="0"/>
        <v>10</v>
      </c>
      <c r="B12" s="365" t="s">
        <v>421</v>
      </c>
      <c r="C12" s="151" t="s">
        <v>222</v>
      </c>
      <c r="D12" s="152" t="s">
        <v>412</v>
      </c>
      <c r="E12" s="152" t="s">
        <v>413</v>
      </c>
      <c r="F12" s="152" t="s">
        <v>407</v>
      </c>
      <c r="G12" s="152" t="s">
        <v>397</v>
      </c>
      <c r="H12" s="153">
        <v>48</v>
      </c>
      <c r="I12" s="366">
        <f t="shared" si="1"/>
        <v>38400</v>
      </c>
      <c r="J12" s="154">
        <v>44032</v>
      </c>
      <c r="K12" s="154">
        <v>44032</v>
      </c>
      <c r="L12" s="155">
        <v>0.13</v>
      </c>
      <c r="M12" s="115"/>
      <c r="N12" s="156" t="s">
        <v>422</v>
      </c>
      <c r="O12" t="s">
        <v>399</v>
      </c>
      <c r="P12" s="160"/>
      <c r="Q12" s="90"/>
      <c r="R12" s="160"/>
      <c r="S12" s="90"/>
      <c r="U12" s="152"/>
      <c r="V12" s="159"/>
    </row>
    <row r="13" spans="1:22" ht="25" customHeight="1">
      <c r="A13" s="149">
        <f t="shared" si="0"/>
        <v>11</v>
      </c>
      <c r="B13" s="150" t="s">
        <v>423</v>
      </c>
      <c r="C13" s="151" t="s">
        <v>222</v>
      </c>
      <c r="D13" s="152" t="s">
        <v>424</v>
      </c>
      <c r="E13" s="152" t="s">
        <v>425</v>
      </c>
      <c r="F13" s="152" t="s">
        <v>426</v>
      </c>
      <c r="G13" s="152" t="s">
        <v>397</v>
      </c>
      <c r="H13" s="153">
        <v>24</v>
      </c>
      <c r="I13" s="366">
        <f>400*H13</f>
        <v>9600</v>
      </c>
      <c r="J13" s="154">
        <v>41039</v>
      </c>
      <c r="K13" s="154">
        <v>41039</v>
      </c>
      <c r="L13" s="155">
        <v>0.03</v>
      </c>
      <c r="M13" s="115"/>
      <c r="N13" s="156" t="s">
        <v>427</v>
      </c>
      <c r="O13" t="s">
        <v>399</v>
      </c>
      <c r="P13" s="160"/>
      <c r="Q13" s="90"/>
      <c r="R13" s="160"/>
      <c r="S13" s="90"/>
      <c r="U13" s="152"/>
      <c r="V13" s="159"/>
    </row>
    <row r="14" spans="1:22" ht="25" customHeight="1">
      <c r="A14" s="149">
        <f t="shared" si="0"/>
        <v>12</v>
      </c>
      <c r="B14" s="150" t="s">
        <v>428</v>
      </c>
      <c r="C14" s="151" t="s">
        <v>222</v>
      </c>
      <c r="D14" s="152" t="s">
        <v>429</v>
      </c>
      <c r="E14" s="152" t="s">
        <v>430</v>
      </c>
      <c r="F14" s="152" t="s">
        <v>431</v>
      </c>
      <c r="G14" s="152" t="s">
        <v>397</v>
      </c>
      <c r="H14" s="153">
        <v>24</v>
      </c>
      <c r="I14" s="366">
        <f>200*H14</f>
        <v>4800</v>
      </c>
      <c r="J14" s="154">
        <v>38604</v>
      </c>
      <c r="K14" s="154">
        <v>38604</v>
      </c>
      <c r="L14" s="155">
        <v>0.03</v>
      </c>
      <c r="M14" s="115"/>
      <c r="N14" s="156" t="s">
        <v>432</v>
      </c>
      <c r="O14" t="s">
        <v>399</v>
      </c>
      <c r="P14" s="160"/>
      <c r="Q14" s="90"/>
      <c r="R14" s="160"/>
      <c r="S14" s="90"/>
      <c r="U14" s="152"/>
      <c r="V14" s="159"/>
    </row>
    <row r="15" spans="1:22" ht="25" customHeight="1">
      <c r="A15" s="149">
        <f t="shared" si="0"/>
        <v>13</v>
      </c>
      <c r="B15" s="150" t="s">
        <v>433</v>
      </c>
      <c r="C15" s="151" t="s">
        <v>434</v>
      </c>
      <c r="D15" s="152" t="s">
        <v>435</v>
      </c>
      <c r="E15" s="152" t="s">
        <v>436</v>
      </c>
      <c r="F15" s="152" t="s">
        <v>396</v>
      </c>
      <c r="G15" s="152" t="s">
        <v>397</v>
      </c>
      <c r="H15" s="153">
        <v>24</v>
      </c>
      <c r="I15" s="366">
        <f>1000*H15</f>
        <v>24000</v>
      </c>
      <c r="J15" s="154">
        <v>43631</v>
      </c>
      <c r="K15" s="154">
        <v>43631</v>
      </c>
      <c r="L15" s="155">
        <v>0.13</v>
      </c>
      <c r="M15" s="115"/>
      <c r="N15" s="156" t="s">
        <v>437</v>
      </c>
      <c r="O15" t="s">
        <v>438</v>
      </c>
      <c r="P15" s="160"/>
      <c r="Q15" s="90"/>
      <c r="R15" s="160"/>
      <c r="S15" s="90"/>
      <c r="U15" s="152"/>
      <c r="V15" s="159"/>
    </row>
    <row r="16" spans="1:22" ht="25" customHeight="1">
      <c r="A16" s="149">
        <f t="shared" si="0"/>
        <v>14</v>
      </c>
      <c r="B16" s="150" t="s">
        <v>439</v>
      </c>
      <c r="C16" s="151" t="s">
        <v>434</v>
      </c>
      <c r="D16" s="152" t="s">
        <v>435</v>
      </c>
      <c r="E16" s="152" t="s">
        <v>436</v>
      </c>
      <c r="F16" s="152" t="s">
        <v>396</v>
      </c>
      <c r="G16" s="152" t="s">
        <v>397</v>
      </c>
      <c r="H16" s="153">
        <v>24</v>
      </c>
      <c r="I16" s="366">
        <f t="shared" ref="I16" si="2">1000*H16</f>
        <v>24000</v>
      </c>
      <c r="J16" s="154">
        <v>43631</v>
      </c>
      <c r="K16" s="154">
        <v>43631</v>
      </c>
      <c r="L16" s="155">
        <v>0.13</v>
      </c>
      <c r="M16" s="115"/>
      <c r="N16" s="156" t="s">
        <v>440</v>
      </c>
      <c r="O16" t="s">
        <v>438</v>
      </c>
      <c r="P16" s="160"/>
      <c r="Q16" s="90"/>
      <c r="R16" s="160"/>
      <c r="S16" s="90"/>
      <c r="U16" s="152"/>
      <c r="V16" s="159"/>
    </row>
    <row r="17" spans="1:22" ht="25" customHeight="1">
      <c r="A17" s="149">
        <f t="shared" si="0"/>
        <v>15</v>
      </c>
      <c r="B17" s="150" t="s">
        <v>441</v>
      </c>
      <c r="C17" s="151" t="s">
        <v>442</v>
      </c>
      <c r="D17" s="152" t="s">
        <v>435</v>
      </c>
      <c r="E17" s="152" t="s">
        <v>436</v>
      </c>
      <c r="F17" s="152" t="s">
        <v>443</v>
      </c>
      <c r="G17" s="152" t="s">
        <v>397</v>
      </c>
      <c r="H17" s="153">
        <v>48</v>
      </c>
      <c r="I17" s="366">
        <f>1000*H17</f>
        <v>48000</v>
      </c>
      <c r="J17" s="154">
        <v>43544</v>
      </c>
      <c r="K17" s="154">
        <v>43544</v>
      </c>
      <c r="L17" s="155">
        <v>0.13</v>
      </c>
      <c r="M17" s="115"/>
      <c r="N17" s="156" t="s">
        <v>444</v>
      </c>
      <c r="O17" t="s">
        <v>438</v>
      </c>
      <c r="P17" s="160"/>
      <c r="Q17" s="90"/>
      <c r="R17" s="160"/>
      <c r="S17" s="90"/>
      <c r="U17" s="152"/>
      <c r="V17" s="159"/>
    </row>
    <row r="18" spans="1:22" ht="25" customHeight="1">
      <c r="A18" s="149">
        <f t="shared" si="0"/>
        <v>16</v>
      </c>
      <c r="B18" s="150" t="s">
        <v>445</v>
      </c>
      <c r="C18" s="151" t="s">
        <v>446</v>
      </c>
      <c r="D18" s="152" t="s">
        <v>447</v>
      </c>
      <c r="E18" s="152" t="s">
        <v>448</v>
      </c>
      <c r="F18" s="152" t="s">
        <v>407</v>
      </c>
      <c r="G18" s="152" t="s">
        <v>397</v>
      </c>
      <c r="H18" s="153">
        <v>40</v>
      </c>
      <c r="I18" s="366">
        <f>100*6*H18</f>
        <v>24000</v>
      </c>
      <c r="J18" s="154">
        <v>42641</v>
      </c>
      <c r="K18" s="154">
        <v>42641</v>
      </c>
      <c r="L18" s="155">
        <v>0.13</v>
      </c>
      <c r="M18" s="115"/>
      <c r="N18" s="156" t="s">
        <v>449</v>
      </c>
      <c r="O18" t="s">
        <v>450</v>
      </c>
      <c r="P18" s="160"/>
      <c r="Q18" s="90"/>
      <c r="R18" s="160"/>
      <c r="S18" s="90"/>
      <c r="U18" s="158"/>
      <c r="V18" s="159"/>
    </row>
    <row r="19" spans="1:22" ht="25" customHeight="1">
      <c r="A19" s="149">
        <f t="shared" si="0"/>
        <v>17</v>
      </c>
      <c r="B19" s="150" t="s">
        <v>451</v>
      </c>
      <c r="C19" s="151" t="s">
        <v>452</v>
      </c>
      <c r="D19" s="152" t="s">
        <v>453</v>
      </c>
      <c r="E19" s="152" t="s">
        <v>406</v>
      </c>
      <c r="F19" s="152" t="s">
        <v>454</v>
      </c>
      <c r="G19" s="152" t="s">
        <v>397</v>
      </c>
      <c r="H19" s="153">
        <v>24</v>
      </c>
      <c r="I19" s="366">
        <f>2000*H19</f>
        <v>48000</v>
      </c>
      <c r="J19" s="154">
        <v>42641</v>
      </c>
      <c r="K19" s="154">
        <v>42641</v>
      </c>
      <c r="L19" s="155">
        <v>0.13</v>
      </c>
      <c r="M19" s="115"/>
      <c r="N19" s="156" t="s">
        <v>449</v>
      </c>
      <c r="O19" t="s">
        <v>450</v>
      </c>
      <c r="P19" s="160"/>
      <c r="Q19" s="90"/>
      <c r="R19" s="160"/>
      <c r="S19" s="90"/>
      <c r="U19" s="152"/>
      <c r="V19" s="159"/>
    </row>
    <row r="20" spans="1:22" ht="25" customHeight="1">
      <c r="A20" s="149">
        <f t="shared" si="0"/>
        <v>18</v>
      </c>
      <c r="B20" s="150" t="s">
        <v>455</v>
      </c>
      <c r="C20" s="151" t="s">
        <v>456</v>
      </c>
      <c r="D20" s="152" t="s">
        <v>457</v>
      </c>
      <c r="E20" s="152" t="s">
        <v>458</v>
      </c>
      <c r="F20" s="152" t="s">
        <v>407</v>
      </c>
      <c r="G20" s="152" t="s">
        <v>397</v>
      </c>
      <c r="H20" s="153">
        <v>48</v>
      </c>
      <c r="I20" s="366">
        <f>1000*H20</f>
        <v>48000</v>
      </c>
      <c r="J20" s="154">
        <v>42275</v>
      </c>
      <c r="K20" s="154">
        <v>42275</v>
      </c>
      <c r="L20" s="155">
        <v>0.13</v>
      </c>
      <c r="M20" s="115"/>
      <c r="N20" s="156" t="s">
        <v>459</v>
      </c>
      <c r="O20" t="s">
        <v>460</v>
      </c>
      <c r="P20" s="160"/>
      <c r="Q20" s="90"/>
      <c r="R20" s="160"/>
      <c r="S20" s="90"/>
      <c r="U20" s="152"/>
      <c r="V20" s="159"/>
    </row>
    <row r="21" spans="1:22" ht="25" customHeight="1">
      <c r="A21" s="149">
        <f t="shared" si="0"/>
        <v>19</v>
      </c>
      <c r="B21" s="161" t="s">
        <v>461</v>
      </c>
      <c r="C21" s="151" t="s">
        <v>456</v>
      </c>
      <c r="D21" s="152" t="s">
        <v>462</v>
      </c>
      <c r="E21" s="152" t="s">
        <v>406</v>
      </c>
      <c r="F21" s="152" t="s">
        <v>409</v>
      </c>
      <c r="G21" s="152" t="s">
        <v>397</v>
      </c>
      <c r="H21" s="153">
        <v>48</v>
      </c>
      <c r="I21" s="366">
        <f>2000*H21</f>
        <v>96000</v>
      </c>
      <c r="J21" s="154">
        <v>38893</v>
      </c>
      <c r="K21" s="154">
        <v>38893</v>
      </c>
      <c r="L21" s="155">
        <v>0.03</v>
      </c>
      <c r="M21" s="115"/>
      <c r="N21" s="156" t="s">
        <v>463</v>
      </c>
      <c r="O21" t="s">
        <v>464</v>
      </c>
      <c r="P21" s="160"/>
      <c r="Q21" s="90"/>
      <c r="R21" s="160"/>
      <c r="S21" s="90"/>
      <c r="U21" s="152"/>
      <c r="V21" s="159"/>
    </row>
    <row r="22" spans="1:22" ht="25" customHeight="1">
      <c r="A22" s="149">
        <f t="shared" si="0"/>
        <v>20</v>
      </c>
      <c r="B22" s="161" t="s">
        <v>465</v>
      </c>
      <c r="C22" s="151" t="s">
        <v>466</v>
      </c>
      <c r="D22" s="152" t="s">
        <v>462</v>
      </c>
      <c r="E22" s="152" t="s">
        <v>406</v>
      </c>
      <c r="F22" s="152" t="s">
        <v>409</v>
      </c>
      <c r="G22" s="152" t="s">
        <v>397</v>
      </c>
      <c r="H22" s="153">
        <v>48</v>
      </c>
      <c r="I22" s="366">
        <f t="shared" ref="I22:I33" si="3">2000*H22</f>
        <v>96000</v>
      </c>
      <c r="J22" s="154">
        <v>37955</v>
      </c>
      <c r="K22" s="154">
        <v>37955</v>
      </c>
      <c r="L22" s="155">
        <v>0.03</v>
      </c>
      <c r="M22" s="115"/>
      <c r="N22" s="156" t="s">
        <v>467</v>
      </c>
      <c r="O22" t="s">
        <v>464</v>
      </c>
      <c r="P22" s="160"/>
      <c r="Q22" s="90"/>
      <c r="R22" s="160"/>
      <c r="S22" s="90"/>
      <c r="U22" s="152"/>
      <c r="V22" s="159"/>
    </row>
    <row r="23" spans="1:22" ht="25" customHeight="1">
      <c r="A23" s="149">
        <f t="shared" ref="A23:A54" si="4">A22+1</f>
        <v>21</v>
      </c>
      <c r="B23" s="161" t="s">
        <v>468</v>
      </c>
      <c r="C23" s="151" t="s">
        <v>456</v>
      </c>
      <c r="D23" s="152" t="s">
        <v>469</v>
      </c>
      <c r="E23" s="152" t="s">
        <v>406</v>
      </c>
      <c r="F23" s="152" t="s">
        <v>409</v>
      </c>
      <c r="G23" s="152" t="s">
        <v>397</v>
      </c>
      <c r="H23" s="153">
        <v>48</v>
      </c>
      <c r="I23" s="366">
        <f t="shared" si="3"/>
        <v>96000</v>
      </c>
      <c r="J23" s="154">
        <v>38893</v>
      </c>
      <c r="K23" s="154">
        <v>38893</v>
      </c>
      <c r="L23" s="155">
        <v>0.03</v>
      </c>
      <c r="M23" s="115"/>
      <c r="N23" s="156" t="s">
        <v>470</v>
      </c>
      <c r="O23" t="s">
        <v>464</v>
      </c>
      <c r="P23" s="160"/>
      <c r="Q23" s="90"/>
      <c r="R23" s="160"/>
      <c r="S23" s="90"/>
      <c r="U23" s="152"/>
      <c r="V23" s="159"/>
    </row>
    <row r="24" spans="1:22" ht="25" customHeight="1">
      <c r="A24" s="149">
        <f t="shared" si="4"/>
        <v>22</v>
      </c>
      <c r="B24" s="150" t="s">
        <v>471</v>
      </c>
      <c r="C24" s="151" t="s">
        <v>456</v>
      </c>
      <c r="D24" s="152" t="s">
        <v>405</v>
      </c>
      <c r="E24" s="152" t="s">
        <v>406</v>
      </c>
      <c r="F24" s="152" t="s">
        <v>409</v>
      </c>
      <c r="G24" s="152" t="s">
        <v>397</v>
      </c>
      <c r="H24" s="153">
        <v>48</v>
      </c>
      <c r="I24" s="366">
        <f>2000*H24</f>
        <v>96000</v>
      </c>
      <c r="J24" s="154">
        <v>39125</v>
      </c>
      <c r="K24" s="154">
        <v>39125</v>
      </c>
      <c r="L24" s="155">
        <v>0.03</v>
      </c>
      <c r="M24" s="115"/>
      <c r="N24" s="156" t="s">
        <v>472</v>
      </c>
      <c r="O24" t="s">
        <v>460</v>
      </c>
      <c r="P24" s="160"/>
      <c r="Q24" s="90"/>
      <c r="R24" s="160"/>
      <c r="S24" s="90"/>
      <c r="U24" s="152"/>
      <c r="V24" s="159"/>
    </row>
    <row r="25" spans="1:22" ht="25" customHeight="1">
      <c r="A25" s="149">
        <f t="shared" si="4"/>
        <v>23</v>
      </c>
      <c r="B25" s="150" t="s">
        <v>473</v>
      </c>
      <c r="C25" s="151" t="s">
        <v>456</v>
      </c>
      <c r="D25" s="152" t="s">
        <v>474</v>
      </c>
      <c r="E25" s="152" t="s">
        <v>475</v>
      </c>
      <c r="F25" s="152" t="s">
        <v>454</v>
      </c>
      <c r="G25" s="152" t="s">
        <v>397</v>
      </c>
      <c r="H25" s="153">
        <v>24</v>
      </c>
      <c r="I25" s="366">
        <f>3000*H25</f>
        <v>72000</v>
      </c>
      <c r="J25" s="154">
        <v>42830</v>
      </c>
      <c r="K25" s="154">
        <v>42830</v>
      </c>
      <c r="L25" s="155">
        <v>0.13</v>
      </c>
      <c r="M25" s="115"/>
      <c r="N25" s="156" t="s">
        <v>476</v>
      </c>
      <c r="O25" t="s">
        <v>460</v>
      </c>
      <c r="P25" s="160"/>
      <c r="Q25" s="90"/>
      <c r="R25" s="160"/>
      <c r="S25" s="90"/>
      <c r="U25" s="152"/>
      <c r="V25" s="159"/>
    </row>
    <row r="26" spans="1:22" ht="25" customHeight="1">
      <c r="A26" s="149">
        <f t="shared" si="4"/>
        <v>24</v>
      </c>
      <c r="B26" s="150" t="s">
        <v>477</v>
      </c>
      <c r="C26" s="151" t="s">
        <v>478</v>
      </c>
      <c r="D26" s="152" t="s">
        <v>405</v>
      </c>
      <c r="E26" s="152" t="s">
        <v>479</v>
      </c>
      <c r="F26" s="152" t="s">
        <v>407</v>
      </c>
      <c r="G26" s="152" t="s">
        <v>397</v>
      </c>
      <c r="H26" s="153">
        <v>24</v>
      </c>
      <c r="I26" s="366">
        <f t="shared" si="3"/>
        <v>48000</v>
      </c>
      <c r="J26" s="154">
        <v>44152</v>
      </c>
      <c r="K26" s="154">
        <v>44160</v>
      </c>
      <c r="L26" s="155">
        <v>0.13</v>
      </c>
      <c r="M26" s="115"/>
      <c r="N26" s="156" t="s">
        <v>480</v>
      </c>
      <c r="O26" t="s">
        <v>481</v>
      </c>
      <c r="P26" s="160"/>
      <c r="Q26" s="90"/>
      <c r="R26" s="160"/>
      <c r="S26" s="90"/>
      <c r="U26" s="152"/>
      <c r="V26" s="159"/>
    </row>
    <row r="27" spans="1:22" ht="25" customHeight="1">
      <c r="A27" s="149">
        <f t="shared" si="4"/>
        <v>25</v>
      </c>
      <c r="B27" s="150" t="s">
        <v>482</v>
      </c>
      <c r="C27" s="151" t="s">
        <v>478</v>
      </c>
      <c r="D27" s="152" t="s">
        <v>405</v>
      </c>
      <c r="E27" s="152" t="s">
        <v>479</v>
      </c>
      <c r="F27" s="152" t="s">
        <v>407</v>
      </c>
      <c r="G27" s="152" t="s">
        <v>397</v>
      </c>
      <c r="H27" s="153">
        <v>24</v>
      </c>
      <c r="I27" s="366">
        <f t="shared" si="3"/>
        <v>48000</v>
      </c>
      <c r="J27" s="154">
        <v>44152</v>
      </c>
      <c r="K27" s="154">
        <v>44160</v>
      </c>
      <c r="L27" s="155">
        <v>0.13</v>
      </c>
      <c r="M27" s="115"/>
      <c r="N27" s="156" t="s">
        <v>480</v>
      </c>
      <c r="O27" t="s">
        <v>481</v>
      </c>
      <c r="P27" s="160"/>
      <c r="Q27" s="90"/>
      <c r="R27" s="160"/>
      <c r="S27" s="90"/>
      <c r="U27" s="152"/>
      <c r="V27" s="159"/>
    </row>
    <row r="28" spans="1:22" ht="25" customHeight="1">
      <c r="A28" s="149">
        <f t="shared" si="4"/>
        <v>26</v>
      </c>
      <c r="B28" s="150" t="s">
        <v>483</v>
      </c>
      <c r="C28" s="151" t="s">
        <v>478</v>
      </c>
      <c r="D28" s="152" t="s">
        <v>484</v>
      </c>
      <c r="E28" s="152" t="s">
        <v>479</v>
      </c>
      <c r="F28" s="152" t="s">
        <v>407</v>
      </c>
      <c r="G28" s="152" t="s">
        <v>397</v>
      </c>
      <c r="H28" s="153">
        <v>24</v>
      </c>
      <c r="I28" s="366">
        <f>2000*H28</f>
        <v>48000</v>
      </c>
      <c r="J28" s="154">
        <v>43689</v>
      </c>
      <c r="K28" s="154">
        <v>43711</v>
      </c>
      <c r="L28" s="155">
        <v>0.13</v>
      </c>
      <c r="M28" s="115"/>
      <c r="N28" s="162" t="s">
        <v>485</v>
      </c>
      <c r="O28" t="s">
        <v>481</v>
      </c>
      <c r="P28" s="160"/>
      <c r="Q28" s="90"/>
      <c r="R28" s="160"/>
      <c r="S28" s="90"/>
      <c r="U28" s="152"/>
      <c r="V28" s="159"/>
    </row>
    <row r="29" spans="1:22" ht="25" customHeight="1">
      <c r="A29" s="149">
        <f t="shared" si="4"/>
        <v>27</v>
      </c>
      <c r="B29" s="150" t="s">
        <v>486</v>
      </c>
      <c r="C29" s="151" t="s">
        <v>478</v>
      </c>
      <c r="D29" s="152" t="s">
        <v>484</v>
      </c>
      <c r="E29" s="152" t="s">
        <v>479</v>
      </c>
      <c r="F29" s="152" t="s">
        <v>407</v>
      </c>
      <c r="G29" s="152" t="s">
        <v>397</v>
      </c>
      <c r="H29" s="153">
        <v>24</v>
      </c>
      <c r="I29" s="366">
        <f t="shared" si="3"/>
        <v>48000</v>
      </c>
      <c r="J29" s="154">
        <v>43689</v>
      </c>
      <c r="K29" s="154">
        <v>43711</v>
      </c>
      <c r="L29" s="155">
        <v>0.13</v>
      </c>
      <c r="M29" s="115"/>
      <c r="N29" s="162" t="s">
        <v>485</v>
      </c>
      <c r="O29" t="s">
        <v>481</v>
      </c>
      <c r="P29" s="160"/>
      <c r="Q29" s="90"/>
      <c r="R29" s="160"/>
      <c r="S29" s="90"/>
      <c r="U29" s="152"/>
      <c r="V29" s="159"/>
    </row>
    <row r="30" spans="1:22" ht="25" customHeight="1">
      <c r="A30" s="149">
        <f t="shared" si="4"/>
        <v>28</v>
      </c>
      <c r="B30" s="150" t="s">
        <v>487</v>
      </c>
      <c r="C30" s="151" t="s">
        <v>478</v>
      </c>
      <c r="D30" s="152" t="s">
        <v>484</v>
      </c>
      <c r="E30" s="152" t="s">
        <v>479</v>
      </c>
      <c r="F30" s="152" t="s">
        <v>407</v>
      </c>
      <c r="G30" s="152" t="s">
        <v>397</v>
      </c>
      <c r="H30" s="153">
        <v>24</v>
      </c>
      <c r="I30" s="366">
        <f t="shared" si="3"/>
        <v>48000</v>
      </c>
      <c r="J30" s="154">
        <v>43689</v>
      </c>
      <c r="K30" s="154">
        <v>43711</v>
      </c>
      <c r="L30" s="155">
        <v>0.13</v>
      </c>
      <c r="M30" s="115"/>
      <c r="N30" s="162" t="s">
        <v>485</v>
      </c>
      <c r="O30" t="s">
        <v>481</v>
      </c>
      <c r="P30" s="160"/>
      <c r="Q30" s="90"/>
      <c r="R30" s="160"/>
      <c r="S30" s="90"/>
      <c r="U30" s="152"/>
      <c r="V30" s="159"/>
    </row>
    <row r="31" spans="1:22" ht="25" customHeight="1">
      <c r="A31" s="149">
        <f t="shared" si="4"/>
        <v>29</v>
      </c>
      <c r="B31" s="150" t="s">
        <v>488</v>
      </c>
      <c r="C31" s="151" t="s">
        <v>478</v>
      </c>
      <c r="D31" s="152" t="s">
        <v>484</v>
      </c>
      <c r="E31" s="152" t="s">
        <v>479</v>
      </c>
      <c r="F31" s="152" t="s">
        <v>407</v>
      </c>
      <c r="G31" s="152" t="s">
        <v>397</v>
      </c>
      <c r="H31" s="153">
        <v>24</v>
      </c>
      <c r="I31" s="366">
        <f t="shared" si="3"/>
        <v>48000</v>
      </c>
      <c r="J31" s="154">
        <v>43689</v>
      </c>
      <c r="K31" s="154">
        <v>43711</v>
      </c>
      <c r="L31" s="155">
        <v>0.13</v>
      </c>
      <c r="M31" s="115"/>
      <c r="N31" s="162" t="s">
        <v>485</v>
      </c>
      <c r="O31" t="s">
        <v>481</v>
      </c>
      <c r="P31" s="160"/>
      <c r="Q31" s="90"/>
      <c r="R31" s="160"/>
      <c r="S31" s="90"/>
      <c r="U31" s="152"/>
      <c r="V31" s="159"/>
    </row>
    <row r="32" spans="1:22" ht="25" customHeight="1">
      <c r="A32" s="149">
        <f t="shared" si="4"/>
        <v>30</v>
      </c>
      <c r="B32" s="150" t="s">
        <v>489</v>
      </c>
      <c r="C32" s="151" t="s">
        <v>478</v>
      </c>
      <c r="D32" s="152" t="s">
        <v>405</v>
      </c>
      <c r="E32" s="152" t="s">
        <v>479</v>
      </c>
      <c r="F32" s="152" t="s">
        <v>407</v>
      </c>
      <c r="G32" s="152" t="s">
        <v>397</v>
      </c>
      <c r="H32" s="153">
        <v>24</v>
      </c>
      <c r="I32" s="366">
        <f t="shared" si="3"/>
        <v>48000</v>
      </c>
      <c r="J32" s="154">
        <v>44152</v>
      </c>
      <c r="K32" s="154">
        <v>44160</v>
      </c>
      <c r="L32" s="155">
        <v>0.13</v>
      </c>
      <c r="M32" s="115"/>
      <c r="N32" s="162" t="s">
        <v>490</v>
      </c>
      <c r="O32" t="s">
        <v>481</v>
      </c>
      <c r="P32" s="160"/>
      <c r="Q32" s="90"/>
      <c r="R32" s="160"/>
      <c r="S32" s="90"/>
      <c r="U32" s="152"/>
      <c r="V32" s="159"/>
    </row>
    <row r="33" spans="1:22" ht="25" customHeight="1">
      <c r="A33" s="149">
        <f t="shared" si="4"/>
        <v>31</v>
      </c>
      <c r="B33" s="150" t="s">
        <v>491</v>
      </c>
      <c r="C33" s="151" t="s">
        <v>478</v>
      </c>
      <c r="D33" s="152" t="s">
        <v>405</v>
      </c>
      <c r="E33" s="152" t="s">
        <v>479</v>
      </c>
      <c r="F33" s="152" t="s">
        <v>407</v>
      </c>
      <c r="G33" s="152" t="s">
        <v>397</v>
      </c>
      <c r="H33" s="153">
        <v>24</v>
      </c>
      <c r="I33" s="366">
        <f t="shared" si="3"/>
        <v>48000</v>
      </c>
      <c r="J33" s="154">
        <v>44152</v>
      </c>
      <c r="K33" s="154">
        <v>44160</v>
      </c>
      <c r="L33" s="155">
        <v>0.13</v>
      </c>
      <c r="M33" s="115"/>
      <c r="N33" s="162" t="s">
        <v>490</v>
      </c>
      <c r="O33" t="s">
        <v>481</v>
      </c>
      <c r="P33" s="160"/>
      <c r="Q33" s="90"/>
      <c r="R33" s="160"/>
      <c r="S33" s="90"/>
      <c r="U33" s="152"/>
      <c r="V33" s="159"/>
    </row>
    <row r="34" spans="1:22" ht="25" customHeight="1">
      <c r="A34" s="149">
        <f t="shared" si="4"/>
        <v>32</v>
      </c>
      <c r="B34" s="163" t="s">
        <v>492</v>
      </c>
      <c r="C34" s="151" t="s">
        <v>222</v>
      </c>
      <c r="D34" s="152" t="s">
        <v>493</v>
      </c>
      <c r="E34" s="152" t="s">
        <v>494</v>
      </c>
      <c r="F34" s="152" t="s">
        <v>454</v>
      </c>
      <c r="G34" s="152" t="s">
        <v>397</v>
      </c>
      <c r="H34" s="153">
        <v>24</v>
      </c>
      <c r="I34" s="366">
        <f>500*H34</f>
        <v>12000</v>
      </c>
      <c r="J34" s="154">
        <v>41212</v>
      </c>
      <c r="K34" s="154">
        <v>41212</v>
      </c>
      <c r="L34" s="155">
        <v>0.03</v>
      </c>
      <c r="M34" s="115"/>
      <c r="N34" s="156" t="s">
        <v>495</v>
      </c>
      <c r="O34" t="s">
        <v>496</v>
      </c>
      <c r="P34" s="160"/>
      <c r="Q34" s="90"/>
      <c r="R34" s="160"/>
      <c r="S34" s="90"/>
      <c r="U34" s="152"/>
      <c r="V34" s="159"/>
    </row>
    <row r="35" spans="1:22" ht="25" customHeight="1">
      <c r="A35" s="149">
        <f t="shared" si="4"/>
        <v>33</v>
      </c>
      <c r="B35" s="163" t="s">
        <v>497</v>
      </c>
      <c r="C35" s="151" t="s">
        <v>222</v>
      </c>
      <c r="D35" s="152" t="s">
        <v>498</v>
      </c>
      <c r="E35" s="152" t="s">
        <v>430</v>
      </c>
      <c r="F35" s="152" t="s">
        <v>407</v>
      </c>
      <c r="G35" s="152" t="s">
        <v>397</v>
      </c>
      <c r="H35" s="153">
        <v>24</v>
      </c>
      <c r="I35" s="366">
        <f>200*H35</f>
        <v>4800</v>
      </c>
      <c r="J35" s="154">
        <v>42446</v>
      </c>
      <c r="K35" s="154">
        <v>42446</v>
      </c>
      <c r="L35" s="155">
        <v>0.13</v>
      </c>
      <c r="M35" s="115"/>
      <c r="N35" s="156" t="s">
        <v>495</v>
      </c>
      <c r="O35" t="s">
        <v>496</v>
      </c>
      <c r="P35" s="160"/>
      <c r="Q35" s="90"/>
      <c r="R35" s="160"/>
      <c r="S35" s="90"/>
      <c r="U35" s="152"/>
      <c r="V35" s="159"/>
    </row>
    <row r="36" spans="1:22" ht="25" customHeight="1">
      <c r="A36" s="149">
        <f t="shared" si="4"/>
        <v>34</v>
      </c>
      <c r="B36" s="164">
        <v>495127</v>
      </c>
      <c r="C36" s="151" t="s">
        <v>222</v>
      </c>
      <c r="D36" s="152" t="s">
        <v>499</v>
      </c>
      <c r="E36" s="152" t="s">
        <v>406</v>
      </c>
      <c r="F36" s="152" t="s">
        <v>454</v>
      </c>
      <c r="G36" s="152" t="s">
        <v>397</v>
      </c>
      <c r="H36" s="153">
        <v>24</v>
      </c>
      <c r="I36" s="366">
        <f>2000*H36</f>
        <v>48000</v>
      </c>
      <c r="J36" s="154">
        <v>42942</v>
      </c>
      <c r="K36" s="154">
        <v>42942</v>
      </c>
      <c r="L36" s="155">
        <v>0.13</v>
      </c>
      <c r="M36" s="115"/>
      <c r="N36" s="156" t="s">
        <v>500</v>
      </c>
      <c r="O36" t="s">
        <v>501</v>
      </c>
      <c r="P36" s="160"/>
      <c r="Q36" s="90"/>
      <c r="R36" s="160"/>
      <c r="S36" s="90"/>
      <c r="U36" s="152"/>
      <c r="V36" s="159"/>
    </row>
    <row r="37" spans="1:22" ht="25" customHeight="1">
      <c r="A37" s="149">
        <f t="shared" si="4"/>
        <v>35</v>
      </c>
      <c r="B37" s="164">
        <v>495128</v>
      </c>
      <c r="C37" s="151" t="s">
        <v>222</v>
      </c>
      <c r="D37" s="152" t="s">
        <v>499</v>
      </c>
      <c r="E37" s="152" t="s">
        <v>406</v>
      </c>
      <c r="F37" s="152" t="s">
        <v>454</v>
      </c>
      <c r="G37" s="152" t="s">
        <v>397</v>
      </c>
      <c r="H37" s="153">
        <v>24</v>
      </c>
      <c r="I37" s="366">
        <f>2000*H37</f>
        <v>48000</v>
      </c>
      <c r="J37" s="154">
        <v>42942</v>
      </c>
      <c r="K37" s="154">
        <v>42942</v>
      </c>
      <c r="L37" s="155">
        <v>0.13</v>
      </c>
      <c r="M37" s="115"/>
      <c r="N37" s="156" t="s">
        <v>500</v>
      </c>
      <c r="O37" t="s">
        <v>501</v>
      </c>
      <c r="P37" s="160"/>
      <c r="Q37" s="90"/>
      <c r="R37" s="160"/>
      <c r="S37" s="90"/>
      <c r="U37" s="152"/>
      <c r="V37" s="159"/>
    </row>
    <row r="38" spans="1:22" ht="25" customHeight="1">
      <c r="A38" s="149">
        <f t="shared" si="4"/>
        <v>36</v>
      </c>
      <c r="B38" s="164">
        <v>791569</v>
      </c>
      <c r="C38" s="151" t="s">
        <v>502</v>
      </c>
      <c r="D38" s="152" t="s">
        <v>503</v>
      </c>
      <c r="E38" s="152" t="s">
        <v>504</v>
      </c>
      <c r="F38" s="152" t="s">
        <v>396</v>
      </c>
      <c r="G38" s="152" t="s">
        <v>397</v>
      </c>
      <c r="H38" s="153">
        <v>40</v>
      </c>
      <c r="I38" s="366">
        <f>200*6*H38</f>
        <v>48000</v>
      </c>
      <c r="J38" s="154">
        <v>43819</v>
      </c>
      <c r="K38" s="154">
        <v>43819</v>
      </c>
      <c r="L38" s="155">
        <v>0.13</v>
      </c>
      <c r="M38" s="115"/>
      <c r="N38" s="156" t="s">
        <v>505</v>
      </c>
      <c r="O38" t="s">
        <v>501</v>
      </c>
      <c r="P38" s="160"/>
      <c r="Q38" s="90"/>
      <c r="R38" s="160"/>
      <c r="S38" s="90"/>
      <c r="U38" s="158"/>
      <c r="V38" s="159"/>
    </row>
    <row r="39" spans="1:22" ht="25" customHeight="1">
      <c r="A39" s="149">
        <f t="shared" si="4"/>
        <v>37</v>
      </c>
      <c r="B39" s="164">
        <v>791570</v>
      </c>
      <c r="C39" s="151" t="s">
        <v>222</v>
      </c>
      <c r="D39" s="152" t="s">
        <v>503</v>
      </c>
      <c r="E39" s="152" t="s">
        <v>504</v>
      </c>
      <c r="F39" s="152" t="s">
        <v>396</v>
      </c>
      <c r="G39" s="152" t="s">
        <v>397</v>
      </c>
      <c r="H39" s="153">
        <v>40</v>
      </c>
      <c r="I39" s="366">
        <f>200*6*H39</f>
        <v>48000</v>
      </c>
      <c r="J39" s="154">
        <v>43819</v>
      </c>
      <c r="K39" s="154">
        <v>43819</v>
      </c>
      <c r="L39" s="155">
        <v>0.13</v>
      </c>
      <c r="M39" s="115"/>
      <c r="N39" s="156" t="s">
        <v>505</v>
      </c>
      <c r="O39" t="s">
        <v>501</v>
      </c>
      <c r="P39" s="160"/>
      <c r="Q39" s="90"/>
      <c r="R39" s="160"/>
      <c r="S39" s="90"/>
      <c r="U39" s="158"/>
      <c r="V39" s="159"/>
    </row>
    <row r="40" spans="1:22" ht="25" customHeight="1">
      <c r="A40" s="149">
        <f t="shared" si="4"/>
        <v>38</v>
      </c>
      <c r="B40" s="164">
        <v>632467</v>
      </c>
      <c r="C40" s="151" t="s">
        <v>222</v>
      </c>
      <c r="D40" s="152" t="s">
        <v>506</v>
      </c>
      <c r="E40" s="152" t="s">
        <v>436</v>
      </c>
      <c r="F40" s="152" t="s">
        <v>396</v>
      </c>
      <c r="G40" s="152" t="s">
        <v>397</v>
      </c>
      <c r="H40" s="153">
        <v>24</v>
      </c>
      <c r="I40" s="366">
        <f>1000*H40</f>
        <v>24000</v>
      </c>
      <c r="J40" s="154">
        <v>43819</v>
      </c>
      <c r="K40" s="154">
        <v>43819</v>
      </c>
      <c r="L40" s="155">
        <v>0.13</v>
      </c>
      <c r="M40" s="115"/>
      <c r="N40" s="156" t="s">
        <v>507</v>
      </c>
      <c r="O40" t="s">
        <v>501</v>
      </c>
      <c r="P40" s="160"/>
      <c r="Q40" s="90"/>
      <c r="R40" s="160"/>
      <c r="S40" s="90"/>
      <c r="U40" s="152"/>
      <c r="V40" s="159"/>
    </row>
    <row r="41" spans="1:22" ht="25" customHeight="1">
      <c r="A41" s="149">
        <f t="shared" si="4"/>
        <v>39</v>
      </c>
      <c r="B41" s="164">
        <v>632468</v>
      </c>
      <c r="C41" s="151" t="s">
        <v>222</v>
      </c>
      <c r="D41" s="152" t="s">
        <v>506</v>
      </c>
      <c r="E41" s="152" t="s">
        <v>436</v>
      </c>
      <c r="F41" s="152" t="s">
        <v>396</v>
      </c>
      <c r="G41" s="152" t="s">
        <v>397</v>
      </c>
      <c r="H41" s="153">
        <v>24</v>
      </c>
      <c r="I41" s="366">
        <f t="shared" ref="I41:I42" si="5">1000*H41</f>
        <v>24000</v>
      </c>
      <c r="J41" s="154">
        <v>43819</v>
      </c>
      <c r="K41" s="154">
        <v>43819</v>
      </c>
      <c r="L41" s="155">
        <v>0.13</v>
      </c>
      <c r="M41" s="115"/>
      <c r="N41" s="156" t="s">
        <v>507</v>
      </c>
      <c r="O41" t="s">
        <v>501</v>
      </c>
      <c r="P41" s="160"/>
      <c r="Q41" s="90"/>
      <c r="R41" s="160"/>
      <c r="S41" s="90"/>
      <c r="U41" s="152"/>
      <c r="V41" s="159"/>
    </row>
    <row r="42" spans="1:22" ht="25" customHeight="1">
      <c r="A42" s="149">
        <f t="shared" si="4"/>
        <v>40</v>
      </c>
      <c r="B42" s="164">
        <v>632469</v>
      </c>
      <c r="C42" s="151" t="s">
        <v>222</v>
      </c>
      <c r="D42" s="152" t="s">
        <v>506</v>
      </c>
      <c r="E42" s="152" t="s">
        <v>436</v>
      </c>
      <c r="F42" s="152" t="s">
        <v>396</v>
      </c>
      <c r="G42" s="152" t="s">
        <v>397</v>
      </c>
      <c r="H42" s="153">
        <v>24</v>
      </c>
      <c r="I42" s="366">
        <f t="shared" si="5"/>
        <v>24000</v>
      </c>
      <c r="J42" s="154">
        <v>43819</v>
      </c>
      <c r="K42" s="154">
        <v>43819</v>
      </c>
      <c r="L42" s="155">
        <v>0.13</v>
      </c>
      <c r="M42" s="115"/>
      <c r="N42" s="156" t="s">
        <v>507</v>
      </c>
      <c r="O42" t="s">
        <v>501</v>
      </c>
      <c r="P42" s="160"/>
      <c r="Q42" s="90"/>
      <c r="R42" s="160"/>
      <c r="S42" s="90"/>
      <c r="U42" s="152"/>
      <c r="V42" s="159"/>
    </row>
    <row r="43" spans="1:22" ht="25" customHeight="1">
      <c r="A43" s="149">
        <f t="shared" si="4"/>
        <v>41</v>
      </c>
      <c r="B43" s="164">
        <v>632470</v>
      </c>
      <c r="C43" s="151" t="s">
        <v>222</v>
      </c>
      <c r="D43" s="152" t="s">
        <v>506</v>
      </c>
      <c r="E43" s="152" t="s">
        <v>436</v>
      </c>
      <c r="F43" s="152" t="s">
        <v>396</v>
      </c>
      <c r="G43" s="152" t="s">
        <v>397</v>
      </c>
      <c r="H43" s="153">
        <v>24</v>
      </c>
      <c r="I43" s="366">
        <f>1000*H43</f>
        <v>24000</v>
      </c>
      <c r="J43" s="154">
        <v>43819</v>
      </c>
      <c r="K43" s="154">
        <v>43819</v>
      </c>
      <c r="L43" s="155">
        <v>0.13</v>
      </c>
      <c r="M43" s="115"/>
      <c r="N43" s="156" t="s">
        <v>507</v>
      </c>
      <c r="O43" t="s">
        <v>501</v>
      </c>
      <c r="P43" s="160"/>
      <c r="Q43" s="90"/>
      <c r="R43" s="160"/>
      <c r="S43" s="90"/>
      <c r="U43" s="152"/>
      <c r="V43" s="159"/>
    </row>
    <row r="44" spans="1:22" ht="25" customHeight="1">
      <c r="A44" s="149">
        <f t="shared" si="4"/>
        <v>42</v>
      </c>
      <c r="B44" s="165" t="s">
        <v>508</v>
      </c>
      <c r="C44" s="151" t="s">
        <v>222</v>
      </c>
      <c r="D44" s="152" t="s">
        <v>509</v>
      </c>
      <c r="E44" s="152" t="s">
        <v>494</v>
      </c>
      <c r="F44" s="152" t="s">
        <v>454</v>
      </c>
      <c r="G44" s="152" t="s">
        <v>397</v>
      </c>
      <c r="H44" s="153">
        <v>24</v>
      </c>
      <c r="I44" s="366">
        <f>500*H44</f>
        <v>12000</v>
      </c>
      <c r="J44" s="154">
        <v>43364</v>
      </c>
      <c r="K44" s="154">
        <v>43364</v>
      </c>
      <c r="L44" s="155">
        <v>0.13</v>
      </c>
      <c r="M44" s="115"/>
      <c r="N44" s="156" t="s">
        <v>510</v>
      </c>
      <c r="O44" t="s">
        <v>501</v>
      </c>
      <c r="P44" s="160"/>
      <c r="Q44" s="90"/>
      <c r="R44" s="160"/>
      <c r="S44" s="90"/>
      <c r="U44" s="152"/>
      <c r="V44" s="159"/>
    </row>
    <row r="45" spans="1:22" ht="25" customHeight="1">
      <c r="A45" s="149">
        <f t="shared" si="4"/>
        <v>43</v>
      </c>
      <c r="B45" s="165" t="s">
        <v>511</v>
      </c>
      <c r="C45" s="151" t="s">
        <v>222</v>
      </c>
      <c r="D45" s="152" t="s">
        <v>509</v>
      </c>
      <c r="E45" s="152" t="s">
        <v>494</v>
      </c>
      <c r="F45" s="152" t="s">
        <v>454</v>
      </c>
      <c r="G45" s="152" t="s">
        <v>397</v>
      </c>
      <c r="H45" s="153">
        <v>24</v>
      </c>
      <c r="I45" s="366">
        <f t="shared" ref="I45:I62" si="6">500*H45</f>
        <v>12000</v>
      </c>
      <c r="J45" s="154">
        <v>43364</v>
      </c>
      <c r="K45" s="154">
        <v>43364</v>
      </c>
      <c r="L45" s="155">
        <v>0.13</v>
      </c>
      <c r="M45" s="115"/>
      <c r="N45" s="156" t="s">
        <v>510</v>
      </c>
      <c r="O45" t="s">
        <v>501</v>
      </c>
      <c r="P45" s="160"/>
      <c r="Q45" s="90"/>
      <c r="R45" s="160"/>
      <c r="S45" s="90"/>
      <c r="U45" s="152"/>
      <c r="V45" s="159"/>
    </row>
    <row r="46" spans="1:22" ht="25" customHeight="1">
      <c r="A46" s="149">
        <f t="shared" si="4"/>
        <v>44</v>
      </c>
      <c r="B46" s="165" t="s">
        <v>512</v>
      </c>
      <c r="C46" s="151" t="s">
        <v>222</v>
      </c>
      <c r="D46" s="152" t="s">
        <v>513</v>
      </c>
      <c r="E46" s="152" t="s">
        <v>494</v>
      </c>
      <c r="F46" s="152" t="s">
        <v>407</v>
      </c>
      <c r="G46" s="152" t="s">
        <v>397</v>
      </c>
      <c r="H46" s="153">
        <v>24</v>
      </c>
      <c r="I46" s="366">
        <f t="shared" si="6"/>
        <v>12000</v>
      </c>
      <c r="J46" s="154">
        <v>43819</v>
      </c>
      <c r="K46" s="154">
        <v>43819</v>
      </c>
      <c r="L46" s="155">
        <v>0.13</v>
      </c>
      <c r="M46" s="115"/>
      <c r="N46" s="156" t="s">
        <v>514</v>
      </c>
      <c r="O46" t="s">
        <v>501</v>
      </c>
      <c r="P46" s="160"/>
      <c r="Q46" s="90"/>
      <c r="R46" s="160"/>
      <c r="S46" s="90"/>
      <c r="U46" s="152"/>
      <c r="V46" s="159"/>
    </row>
    <row r="47" spans="1:22" ht="25" customHeight="1">
      <c r="A47" s="149">
        <f t="shared" si="4"/>
        <v>45</v>
      </c>
      <c r="B47" s="165" t="s">
        <v>515</v>
      </c>
      <c r="C47" s="151" t="s">
        <v>222</v>
      </c>
      <c r="D47" s="152" t="s">
        <v>513</v>
      </c>
      <c r="E47" s="152" t="s">
        <v>494</v>
      </c>
      <c r="F47" s="152" t="s">
        <v>407</v>
      </c>
      <c r="G47" s="152" t="s">
        <v>397</v>
      </c>
      <c r="H47" s="153">
        <v>24</v>
      </c>
      <c r="I47" s="366">
        <f t="shared" si="6"/>
        <v>12000</v>
      </c>
      <c r="J47" s="154">
        <v>43819</v>
      </c>
      <c r="K47" s="154">
        <v>43819</v>
      </c>
      <c r="L47" s="155">
        <v>0.13</v>
      </c>
      <c r="M47" s="115"/>
      <c r="N47" s="156" t="s">
        <v>514</v>
      </c>
      <c r="O47" t="s">
        <v>501</v>
      </c>
      <c r="P47" s="160"/>
      <c r="Q47" s="90"/>
      <c r="R47" s="160"/>
      <c r="S47" s="90"/>
      <c r="U47" s="152"/>
      <c r="V47" s="159"/>
    </row>
    <row r="48" spans="1:22" ht="25" customHeight="1">
      <c r="A48" s="149">
        <f t="shared" si="4"/>
        <v>46</v>
      </c>
      <c r="B48" s="165" t="s">
        <v>516</v>
      </c>
      <c r="C48" s="151" t="s">
        <v>222</v>
      </c>
      <c r="D48" s="152" t="s">
        <v>513</v>
      </c>
      <c r="E48" s="152" t="s">
        <v>494</v>
      </c>
      <c r="F48" s="152" t="s">
        <v>407</v>
      </c>
      <c r="G48" s="152" t="s">
        <v>397</v>
      </c>
      <c r="H48" s="153">
        <v>24</v>
      </c>
      <c r="I48" s="366">
        <f t="shared" si="6"/>
        <v>12000</v>
      </c>
      <c r="J48" s="154">
        <v>43819</v>
      </c>
      <c r="K48" s="154">
        <v>43819</v>
      </c>
      <c r="L48" s="155">
        <v>0.13</v>
      </c>
      <c r="M48" s="115"/>
      <c r="N48" s="156" t="s">
        <v>517</v>
      </c>
      <c r="O48" t="s">
        <v>501</v>
      </c>
      <c r="P48" s="160"/>
      <c r="Q48" s="90"/>
      <c r="R48" s="160"/>
      <c r="S48" s="90"/>
      <c r="U48" s="152"/>
      <c r="V48" s="159"/>
    </row>
    <row r="49" spans="1:22" ht="25" customHeight="1">
      <c r="A49" s="149">
        <f t="shared" si="4"/>
        <v>47</v>
      </c>
      <c r="B49" s="165" t="s">
        <v>518</v>
      </c>
      <c r="C49" s="151" t="s">
        <v>222</v>
      </c>
      <c r="D49" s="152" t="s">
        <v>513</v>
      </c>
      <c r="E49" s="152" t="s">
        <v>494</v>
      </c>
      <c r="F49" s="152" t="s">
        <v>407</v>
      </c>
      <c r="G49" s="152" t="s">
        <v>397</v>
      </c>
      <c r="H49" s="153">
        <v>24</v>
      </c>
      <c r="I49" s="366">
        <f t="shared" si="6"/>
        <v>12000</v>
      </c>
      <c r="J49" s="154">
        <v>43819</v>
      </c>
      <c r="K49" s="154">
        <v>43819</v>
      </c>
      <c r="L49" s="155">
        <v>0.13</v>
      </c>
      <c r="M49" s="115"/>
      <c r="N49" s="156" t="s">
        <v>517</v>
      </c>
      <c r="O49" t="s">
        <v>501</v>
      </c>
      <c r="P49" s="160"/>
      <c r="Q49" s="90"/>
      <c r="R49" s="160"/>
      <c r="S49" s="90"/>
      <c r="U49" s="152"/>
      <c r="V49" s="159"/>
    </row>
    <row r="50" spans="1:22" ht="25" customHeight="1">
      <c r="A50" s="149">
        <f t="shared" si="4"/>
        <v>48</v>
      </c>
      <c r="B50" s="165" t="s">
        <v>519</v>
      </c>
      <c r="C50" s="151" t="s">
        <v>222</v>
      </c>
      <c r="D50" s="152" t="s">
        <v>513</v>
      </c>
      <c r="E50" s="152" t="s">
        <v>494</v>
      </c>
      <c r="F50" s="152" t="s">
        <v>407</v>
      </c>
      <c r="G50" s="152" t="s">
        <v>397</v>
      </c>
      <c r="H50" s="153">
        <v>24</v>
      </c>
      <c r="I50" s="366">
        <f t="shared" si="6"/>
        <v>12000</v>
      </c>
      <c r="J50" s="154">
        <v>43819</v>
      </c>
      <c r="K50" s="154">
        <v>43819</v>
      </c>
      <c r="L50" s="155">
        <v>0.13</v>
      </c>
      <c r="M50" s="115"/>
      <c r="N50" s="156" t="s">
        <v>520</v>
      </c>
      <c r="O50" t="s">
        <v>501</v>
      </c>
      <c r="P50" s="160"/>
      <c r="Q50" s="90"/>
      <c r="R50" s="160"/>
      <c r="S50" s="90"/>
      <c r="U50" s="152"/>
      <c r="V50" s="159"/>
    </row>
    <row r="51" spans="1:22" ht="25" customHeight="1">
      <c r="A51" s="149">
        <f t="shared" si="4"/>
        <v>49</v>
      </c>
      <c r="B51" s="165" t="s">
        <v>521</v>
      </c>
      <c r="C51" s="151" t="s">
        <v>222</v>
      </c>
      <c r="D51" s="152" t="s">
        <v>513</v>
      </c>
      <c r="E51" s="152" t="s">
        <v>494</v>
      </c>
      <c r="F51" s="152" t="s">
        <v>407</v>
      </c>
      <c r="G51" s="152" t="s">
        <v>397</v>
      </c>
      <c r="H51" s="153">
        <v>24</v>
      </c>
      <c r="I51" s="366">
        <f t="shared" si="6"/>
        <v>12000</v>
      </c>
      <c r="J51" s="154">
        <v>43819</v>
      </c>
      <c r="K51" s="154">
        <v>43819</v>
      </c>
      <c r="L51" s="155">
        <v>0.13</v>
      </c>
      <c r="M51" s="115"/>
      <c r="N51" s="156" t="s">
        <v>520</v>
      </c>
      <c r="O51" t="s">
        <v>501</v>
      </c>
      <c r="P51" s="160"/>
      <c r="Q51" s="90"/>
      <c r="R51" s="160"/>
      <c r="S51" s="90"/>
      <c r="U51" s="152"/>
      <c r="V51" s="159"/>
    </row>
    <row r="52" spans="1:22" ht="25" customHeight="1">
      <c r="A52" s="149">
        <f t="shared" si="4"/>
        <v>50</v>
      </c>
      <c r="B52" s="165" t="s">
        <v>522</v>
      </c>
      <c r="C52" s="151" t="s">
        <v>222</v>
      </c>
      <c r="D52" s="152" t="s">
        <v>513</v>
      </c>
      <c r="E52" s="152" t="s">
        <v>494</v>
      </c>
      <c r="F52" s="152" t="s">
        <v>407</v>
      </c>
      <c r="G52" s="152" t="s">
        <v>397</v>
      </c>
      <c r="H52" s="153">
        <v>24</v>
      </c>
      <c r="I52" s="366">
        <f>500*H52</f>
        <v>12000</v>
      </c>
      <c r="J52" s="154">
        <v>43819</v>
      </c>
      <c r="K52" s="154">
        <v>43819</v>
      </c>
      <c r="L52" s="155">
        <v>0.13</v>
      </c>
      <c r="M52" s="115"/>
      <c r="N52" s="156" t="s">
        <v>523</v>
      </c>
      <c r="O52" t="s">
        <v>501</v>
      </c>
      <c r="P52" s="160"/>
      <c r="Q52" s="90"/>
      <c r="R52" s="160"/>
      <c r="S52" s="90"/>
      <c r="U52" s="152"/>
      <c r="V52" s="159"/>
    </row>
    <row r="53" spans="1:22" ht="25" customHeight="1">
      <c r="A53" s="149">
        <f t="shared" si="4"/>
        <v>51</v>
      </c>
      <c r="B53" s="165" t="s">
        <v>524</v>
      </c>
      <c r="C53" s="151" t="s">
        <v>222</v>
      </c>
      <c r="D53" s="152" t="s">
        <v>513</v>
      </c>
      <c r="E53" s="152" t="s">
        <v>494</v>
      </c>
      <c r="F53" s="152" t="s">
        <v>407</v>
      </c>
      <c r="G53" s="152" t="s">
        <v>397</v>
      </c>
      <c r="H53" s="153">
        <v>24</v>
      </c>
      <c r="I53" s="366">
        <f t="shared" si="6"/>
        <v>12000</v>
      </c>
      <c r="J53" s="154">
        <v>43819</v>
      </c>
      <c r="K53" s="154">
        <v>43819</v>
      </c>
      <c r="L53" s="155">
        <v>0.13</v>
      </c>
      <c r="M53" s="115"/>
      <c r="N53" s="156" t="s">
        <v>523</v>
      </c>
      <c r="O53" t="s">
        <v>501</v>
      </c>
      <c r="P53" s="160"/>
      <c r="Q53" s="90"/>
      <c r="R53" s="160"/>
      <c r="S53" s="90"/>
      <c r="U53" s="152"/>
      <c r="V53" s="159"/>
    </row>
    <row r="54" spans="1:22" ht="25" customHeight="1">
      <c r="A54" s="149">
        <f t="shared" si="4"/>
        <v>52</v>
      </c>
      <c r="B54" s="165" t="s">
        <v>525</v>
      </c>
      <c r="C54" s="151" t="s">
        <v>222</v>
      </c>
      <c r="D54" s="152" t="s">
        <v>513</v>
      </c>
      <c r="E54" s="152" t="s">
        <v>494</v>
      </c>
      <c r="F54" s="152" t="s">
        <v>407</v>
      </c>
      <c r="G54" s="152" t="s">
        <v>397</v>
      </c>
      <c r="H54" s="153">
        <v>24</v>
      </c>
      <c r="I54" s="366">
        <f t="shared" si="6"/>
        <v>12000</v>
      </c>
      <c r="J54" s="154">
        <v>43819</v>
      </c>
      <c r="K54" s="154">
        <v>43819</v>
      </c>
      <c r="L54" s="155">
        <v>0.13</v>
      </c>
      <c r="M54" s="115"/>
      <c r="N54" s="156" t="s">
        <v>526</v>
      </c>
      <c r="O54" t="s">
        <v>501</v>
      </c>
      <c r="P54" s="160"/>
      <c r="Q54" s="90"/>
      <c r="R54" s="160"/>
      <c r="S54" s="90"/>
      <c r="U54" s="152"/>
      <c r="V54" s="159"/>
    </row>
    <row r="55" spans="1:22" ht="25" customHeight="1">
      <c r="A55" s="149">
        <f t="shared" ref="A55:A72" si="7">A54+1</f>
        <v>53</v>
      </c>
      <c r="B55" s="165" t="s">
        <v>527</v>
      </c>
      <c r="C55" s="151" t="s">
        <v>222</v>
      </c>
      <c r="D55" s="152" t="s">
        <v>513</v>
      </c>
      <c r="E55" s="152" t="s">
        <v>494</v>
      </c>
      <c r="F55" s="152" t="s">
        <v>407</v>
      </c>
      <c r="G55" s="152" t="s">
        <v>397</v>
      </c>
      <c r="H55" s="153">
        <v>24</v>
      </c>
      <c r="I55" s="366">
        <f t="shared" si="6"/>
        <v>12000</v>
      </c>
      <c r="J55" s="154">
        <v>43819</v>
      </c>
      <c r="K55" s="154">
        <v>43819</v>
      </c>
      <c r="L55" s="155">
        <v>0.13</v>
      </c>
      <c r="M55" s="115"/>
      <c r="N55" s="156" t="s">
        <v>526</v>
      </c>
      <c r="O55" t="s">
        <v>501</v>
      </c>
      <c r="P55" s="160"/>
      <c r="Q55" s="90"/>
      <c r="R55" s="160"/>
      <c r="S55" s="90"/>
      <c r="U55" s="152"/>
      <c r="V55" s="159"/>
    </row>
    <row r="56" spans="1:22" ht="25" customHeight="1">
      <c r="A56" s="149">
        <f t="shared" si="7"/>
        <v>54</v>
      </c>
      <c r="B56" s="165" t="s">
        <v>528</v>
      </c>
      <c r="C56" s="151" t="s">
        <v>222</v>
      </c>
      <c r="D56" s="152" t="s">
        <v>513</v>
      </c>
      <c r="E56" s="152" t="s">
        <v>494</v>
      </c>
      <c r="F56" s="152" t="s">
        <v>407</v>
      </c>
      <c r="G56" s="152" t="s">
        <v>397</v>
      </c>
      <c r="H56" s="153">
        <v>24</v>
      </c>
      <c r="I56" s="366">
        <f t="shared" si="6"/>
        <v>12000</v>
      </c>
      <c r="J56" s="154">
        <v>43819</v>
      </c>
      <c r="K56" s="154">
        <v>43819</v>
      </c>
      <c r="L56" s="155">
        <v>0.13</v>
      </c>
      <c r="M56" s="115"/>
      <c r="N56" s="156" t="s">
        <v>529</v>
      </c>
      <c r="O56" t="s">
        <v>501</v>
      </c>
      <c r="P56" s="160"/>
      <c r="Q56" s="90"/>
      <c r="R56" s="160"/>
      <c r="S56" s="90"/>
      <c r="U56" s="152"/>
      <c r="V56" s="159"/>
    </row>
    <row r="57" spans="1:22" ht="25" customHeight="1">
      <c r="A57" s="149">
        <f t="shared" si="7"/>
        <v>55</v>
      </c>
      <c r="B57" s="165" t="s">
        <v>530</v>
      </c>
      <c r="C57" s="151" t="s">
        <v>222</v>
      </c>
      <c r="D57" s="152" t="s">
        <v>513</v>
      </c>
      <c r="E57" s="152" t="s">
        <v>494</v>
      </c>
      <c r="F57" s="152" t="s">
        <v>407</v>
      </c>
      <c r="G57" s="152" t="s">
        <v>397</v>
      </c>
      <c r="H57" s="153">
        <v>24</v>
      </c>
      <c r="I57" s="366">
        <f t="shared" si="6"/>
        <v>12000</v>
      </c>
      <c r="J57" s="154">
        <v>43819</v>
      </c>
      <c r="K57" s="154">
        <v>43819</v>
      </c>
      <c r="L57" s="155">
        <v>0.13</v>
      </c>
      <c r="M57" s="115"/>
      <c r="N57" s="156" t="s">
        <v>529</v>
      </c>
      <c r="O57" t="s">
        <v>501</v>
      </c>
      <c r="P57" s="160"/>
      <c r="Q57" s="90"/>
      <c r="R57" s="160"/>
      <c r="S57" s="90"/>
      <c r="U57" s="152"/>
      <c r="V57" s="159"/>
    </row>
    <row r="58" spans="1:22" ht="25" customHeight="1">
      <c r="A58" s="149">
        <f t="shared" si="7"/>
        <v>56</v>
      </c>
      <c r="B58" s="165" t="s">
        <v>531</v>
      </c>
      <c r="C58" s="151" t="s">
        <v>222</v>
      </c>
      <c r="D58" s="152" t="s">
        <v>513</v>
      </c>
      <c r="E58" s="152" t="s">
        <v>494</v>
      </c>
      <c r="F58" s="152" t="s">
        <v>407</v>
      </c>
      <c r="G58" s="152" t="s">
        <v>397</v>
      </c>
      <c r="H58" s="153">
        <v>24</v>
      </c>
      <c r="I58" s="366">
        <f>500*H58</f>
        <v>12000</v>
      </c>
      <c r="J58" s="154">
        <v>43819</v>
      </c>
      <c r="K58" s="154">
        <v>43819</v>
      </c>
      <c r="L58" s="155">
        <v>0.13</v>
      </c>
      <c r="M58" s="115"/>
      <c r="N58" s="156" t="s">
        <v>532</v>
      </c>
      <c r="O58" t="s">
        <v>501</v>
      </c>
      <c r="P58" s="160"/>
      <c r="Q58" s="90"/>
      <c r="R58" s="160"/>
      <c r="S58" s="90"/>
      <c r="U58" s="152"/>
      <c r="V58" s="159"/>
    </row>
    <row r="59" spans="1:22" ht="25" customHeight="1">
      <c r="A59" s="149">
        <f t="shared" si="7"/>
        <v>57</v>
      </c>
      <c r="B59" s="165" t="s">
        <v>533</v>
      </c>
      <c r="C59" s="151" t="s">
        <v>222</v>
      </c>
      <c r="D59" s="152" t="s">
        <v>513</v>
      </c>
      <c r="E59" s="152" t="s">
        <v>494</v>
      </c>
      <c r="F59" s="152" t="s">
        <v>407</v>
      </c>
      <c r="G59" s="152" t="s">
        <v>397</v>
      </c>
      <c r="H59" s="153">
        <v>24</v>
      </c>
      <c r="I59" s="366">
        <f t="shared" si="6"/>
        <v>12000</v>
      </c>
      <c r="J59" s="154">
        <v>43819</v>
      </c>
      <c r="K59" s="154">
        <v>43819</v>
      </c>
      <c r="L59" s="155">
        <v>0.13</v>
      </c>
      <c r="M59" s="115"/>
      <c r="N59" s="156" t="s">
        <v>532</v>
      </c>
      <c r="O59" t="s">
        <v>501</v>
      </c>
      <c r="P59" s="160"/>
      <c r="Q59" s="90"/>
      <c r="R59" s="160"/>
      <c r="S59" s="90"/>
      <c r="U59" s="152"/>
      <c r="V59" s="159"/>
    </row>
    <row r="60" spans="1:22" ht="25" customHeight="1">
      <c r="A60" s="149">
        <f t="shared" si="7"/>
        <v>58</v>
      </c>
      <c r="B60" s="164">
        <v>633877</v>
      </c>
      <c r="C60" s="151" t="s">
        <v>222</v>
      </c>
      <c r="D60" s="152" t="s">
        <v>513</v>
      </c>
      <c r="E60" s="152" t="s">
        <v>494</v>
      </c>
      <c r="F60" s="152" t="s">
        <v>407</v>
      </c>
      <c r="G60" s="152" t="s">
        <v>397</v>
      </c>
      <c r="H60" s="153">
        <v>24</v>
      </c>
      <c r="I60" s="366">
        <f t="shared" si="6"/>
        <v>12000</v>
      </c>
      <c r="J60" s="154">
        <v>43819</v>
      </c>
      <c r="K60" s="154">
        <v>43819</v>
      </c>
      <c r="L60" s="155">
        <v>0.13</v>
      </c>
      <c r="M60" s="115"/>
      <c r="N60" s="156" t="s">
        <v>534</v>
      </c>
      <c r="O60" t="s">
        <v>501</v>
      </c>
      <c r="P60" s="160"/>
      <c r="Q60" s="90"/>
      <c r="R60" s="160"/>
      <c r="S60" s="90"/>
      <c r="U60" s="152"/>
      <c r="V60" s="159"/>
    </row>
    <row r="61" spans="1:22" ht="25" customHeight="1">
      <c r="A61" s="149">
        <f t="shared" si="7"/>
        <v>59</v>
      </c>
      <c r="B61" s="164">
        <v>633878</v>
      </c>
      <c r="C61" s="151" t="s">
        <v>222</v>
      </c>
      <c r="D61" s="152" t="s">
        <v>513</v>
      </c>
      <c r="E61" s="152" t="s">
        <v>494</v>
      </c>
      <c r="F61" s="152" t="s">
        <v>407</v>
      </c>
      <c r="G61" s="152" t="s">
        <v>397</v>
      </c>
      <c r="H61" s="153">
        <v>24</v>
      </c>
      <c r="I61" s="366">
        <f t="shared" si="6"/>
        <v>12000</v>
      </c>
      <c r="J61" s="154">
        <v>43819</v>
      </c>
      <c r="K61" s="154">
        <v>43819</v>
      </c>
      <c r="L61" s="155">
        <v>0.13</v>
      </c>
      <c r="M61" s="115"/>
      <c r="N61" s="156" t="s">
        <v>534</v>
      </c>
      <c r="O61" t="s">
        <v>501</v>
      </c>
      <c r="P61" s="160"/>
      <c r="Q61" s="90"/>
      <c r="R61" s="160"/>
      <c r="S61" s="90"/>
      <c r="U61" s="152"/>
      <c r="V61" s="159"/>
    </row>
    <row r="62" spans="1:22" ht="25" customHeight="1">
      <c r="A62" s="149">
        <f t="shared" si="7"/>
        <v>60</v>
      </c>
      <c r="B62" s="164">
        <v>633879</v>
      </c>
      <c r="C62" s="151" t="s">
        <v>222</v>
      </c>
      <c r="D62" s="152" t="s">
        <v>513</v>
      </c>
      <c r="E62" s="152" t="s">
        <v>494</v>
      </c>
      <c r="F62" s="152" t="s">
        <v>454</v>
      </c>
      <c r="G62" s="152" t="s">
        <v>397</v>
      </c>
      <c r="H62" s="153">
        <v>48</v>
      </c>
      <c r="I62" s="366">
        <f t="shared" si="6"/>
        <v>24000</v>
      </c>
      <c r="J62" s="154">
        <v>43819</v>
      </c>
      <c r="K62" s="154">
        <v>43819</v>
      </c>
      <c r="L62" s="155">
        <v>0.13</v>
      </c>
      <c r="M62" s="115"/>
      <c r="N62" s="156" t="s">
        <v>535</v>
      </c>
      <c r="O62" t="s">
        <v>501</v>
      </c>
      <c r="P62" s="160"/>
      <c r="Q62" s="90"/>
      <c r="R62" s="160"/>
      <c r="S62" s="90"/>
      <c r="U62" s="152"/>
      <c r="V62" s="159"/>
    </row>
    <row r="63" spans="1:22" ht="25" customHeight="1">
      <c r="A63" s="149">
        <f t="shared" si="7"/>
        <v>61</v>
      </c>
      <c r="B63" s="164">
        <v>541072</v>
      </c>
      <c r="C63" s="151" t="s">
        <v>222</v>
      </c>
      <c r="D63" s="152" t="s">
        <v>509</v>
      </c>
      <c r="E63" s="152" t="s">
        <v>494</v>
      </c>
      <c r="F63" s="152" t="s">
        <v>409</v>
      </c>
      <c r="G63" s="152" t="s">
        <v>397</v>
      </c>
      <c r="H63" s="153">
        <v>24</v>
      </c>
      <c r="I63" s="366">
        <f t="shared" ref="I63:I70" si="8">500*H63</f>
        <v>12000</v>
      </c>
      <c r="J63" s="154">
        <v>43364</v>
      </c>
      <c r="K63" s="154">
        <v>43364</v>
      </c>
      <c r="L63" s="155">
        <v>0.13</v>
      </c>
      <c r="M63" s="115"/>
      <c r="N63" s="156" t="s">
        <v>536</v>
      </c>
      <c r="O63" t="s">
        <v>501</v>
      </c>
      <c r="P63" s="160"/>
      <c r="Q63" s="90"/>
      <c r="R63" s="160"/>
      <c r="S63" s="90"/>
      <c r="U63" s="152"/>
      <c r="V63" s="159"/>
    </row>
    <row r="64" spans="1:22" ht="25" customHeight="1">
      <c r="A64" s="149">
        <f t="shared" si="7"/>
        <v>62</v>
      </c>
      <c r="B64" s="164">
        <v>541071</v>
      </c>
      <c r="C64" s="151" t="s">
        <v>222</v>
      </c>
      <c r="D64" s="152" t="s">
        <v>509</v>
      </c>
      <c r="E64" s="152" t="s">
        <v>494</v>
      </c>
      <c r="F64" s="152" t="s">
        <v>409</v>
      </c>
      <c r="G64" s="152" t="s">
        <v>397</v>
      </c>
      <c r="H64" s="153">
        <v>24</v>
      </c>
      <c r="I64" s="366">
        <f t="shared" si="8"/>
        <v>12000</v>
      </c>
      <c r="J64" s="154">
        <v>43364</v>
      </c>
      <c r="K64" s="154">
        <v>43364</v>
      </c>
      <c r="L64" s="155">
        <v>0.13</v>
      </c>
      <c r="M64" s="115"/>
      <c r="N64" s="156" t="s">
        <v>536</v>
      </c>
      <c r="O64" t="s">
        <v>501</v>
      </c>
      <c r="P64" s="160"/>
      <c r="Q64" s="90"/>
      <c r="R64" s="160"/>
      <c r="S64" s="90"/>
      <c r="U64" s="152"/>
      <c r="V64" s="159"/>
    </row>
    <row r="65" spans="1:22" ht="25" customHeight="1">
      <c r="A65" s="149">
        <f t="shared" si="7"/>
        <v>63</v>
      </c>
      <c r="B65" s="164">
        <v>541077</v>
      </c>
      <c r="C65" s="151" t="s">
        <v>222</v>
      </c>
      <c r="D65" s="152" t="s">
        <v>509</v>
      </c>
      <c r="E65" s="152" t="s">
        <v>494</v>
      </c>
      <c r="F65" s="152" t="s">
        <v>409</v>
      </c>
      <c r="G65" s="152" t="s">
        <v>397</v>
      </c>
      <c r="H65" s="153">
        <v>24</v>
      </c>
      <c r="I65" s="366">
        <f t="shared" si="8"/>
        <v>12000</v>
      </c>
      <c r="J65" s="154">
        <v>43364</v>
      </c>
      <c r="K65" s="154">
        <v>43364</v>
      </c>
      <c r="L65" s="155">
        <v>0.13</v>
      </c>
      <c r="M65" s="115"/>
      <c r="N65" s="156" t="s">
        <v>537</v>
      </c>
      <c r="O65" t="s">
        <v>501</v>
      </c>
      <c r="P65" s="160"/>
      <c r="Q65" s="90"/>
      <c r="R65" s="160"/>
      <c r="S65" s="90"/>
      <c r="U65" s="152"/>
      <c r="V65" s="159"/>
    </row>
    <row r="66" spans="1:22" ht="25" customHeight="1">
      <c r="A66" s="149">
        <f t="shared" si="7"/>
        <v>64</v>
      </c>
      <c r="B66" s="164">
        <v>541078</v>
      </c>
      <c r="C66" s="151" t="s">
        <v>222</v>
      </c>
      <c r="D66" s="152" t="s">
        <v>509</v>
      </c>
      <c r="E66" s="152" t="s">
        <v>494</v>
      </c>
      <c r="F66" s="152" t="s">
        <v>409</v>
      </c>
      <c r="G66" s="152" t="s">
        <v>397</v>
      </c>
      <c r="H66" s="153">
        <v>24</v>
      </c>
      <c r="I66" s="366">
        <f t="shared" si="8"/>
        <v>12000</v>
      </c>
      <c r="J66" s="154">
        <v>43364</v>
      </c>
      <c r="K66" s="154">
        <v>43364</v>
      </c>
      <c r="L66" s="155">
        <v>0.13</v>
      </c>
      <c r="M66" s="115"/>
      <c r="N66" s="156" t="s">
        <v>537</v>
      </c>
      <c r="O66" t="s">
        <v>501</v>
      </c>
      <c r="P66" s="160"/>
      <c r="Q66" s="90"/>
      <c r="R66" s="160"/>
      <c r="S66" s="90"/>
      <c r="U66" s="152"/>
      <c r="V66" s="159"/>
    </row>
    <row r="67" spans="1:22" ht="25" customHeight="1">
      <c r="A67" s="149">
        <f t="shared" si="7"/>
        <v>65</v>
      </c>
      <c r="B67" s="164">
        <v>541068</v>
      </c>
      <c r="C67" s="151" t="s">
        <v>222</v>
      </c>
      <c r="D67" s="152" t="s">
        <v>509</v>
      </c>
      <c r="E67" s="152" t="s">
        <v>494</v>
      </c>
      <c r="F67" s="152" t="s">
        <v>409</v>
      </c>
      <c r="G67" s="152" t="s">
        <v>397</v>
      </c>
      <c r="H67" s="153">
        <v>24</v>
      </c>
      <c r="I67" s="366">
        <f t="shared" si="8"/>
        <v>12000</v>
      </c>
      <c r="J67" s="154">
        <v>43364</v>
      </c>
      <c r="K67" s="154">
        <v>43364</v>
      </c>
      <c r="L67" s="155">
        <v>0.13</v>
      </c>
      <c r="M67" s="115"/>
      <c r="N67" s="156" t="s">
        <v>538</v>
      </c>
      <c r="O67" t="s">
        <v>501</v>
      </c>
      <c r="P67" s="160"/>
      <c r="Q67" s="90"/>
      <c r="R67" s="160"/>
      <c r="S67" s="90"/>
      <c r="U67" s="152"/>
      <c r="V67" s="159"/>
    </row>
    <row r="68" spans="1:22" ht="25" customHeight="1">
      <c r="A68" s="149">
        <f t="shared" si="7"/>
        <v>66</v>
      </c>
      <c r="B68" s="164">
        <v>541067</v>
      </c>
      <c r="C68" s="151" t="s">
        <v>222</v>
      </c>
      <c r="D68" s="152" t="s">
        <v>509</v>
      </c>
      <c r="E68" s="152" t="s">
        <v>494</v>
      </c>
      <c r="F68" s="152" t="s">
        <v>409</v>
      </c>
      <c r="G68" s="152" t="s">
        <v>397</v>
      </c>
      <c r="H68" s="153">
        <v>24</v>
      </c>
      <c r="I68" s="366">
        <f t="shared" si="8"/>
        <v>12000</v>
      </c>
      <c r="J68" s="154">
        <v>43364</v>
      </c>
      <c r="K68" s="154">
        <v>43364</v>
      </c>
      <c r="L68" s="155">
        <v>0.13</v>
      </c>
      <c r="M68" s="115"/>
      <c r="N68" s="156" t="s">
        <v>538</v>
      </c>
      <c r="O68" t="s">
        <v>501</v>
      </c>
      <c r="P68" s="160"/>
      <c r="Q68" s="90"/>
      <c r="R68" s="160"/>
      <c r="S68" s="90"/>
      <c r="U68" s="152"/>
      <c r="V68" s="159"/>
    </row>
    <row r="69" spans="1:22" ht="25" customHeight="1">
      <c r="A69" s="149">
        <f t="shared" si="7"/>
        <v>67</v>
      </c>
      <c r="B69" s="164">
        <v>990845</v>
      </c>
      <c r="C69" s="151" t="s">
        <v>222</v>
      </c>
      <c r="D69" s="152" t="s">
        <v>509</v>
      </c>
      <c r="E69" s="152" t="s">
        <v>494</v>
      </c>
      <c r="F69" s="152" t="s">
        <v>409</v>
      </c>
      <c r="G69" s="152" t="s">
        <v>397</v>
      </c>
      <c r="H69" s="153">
        <v>24</v>
      </c>
      <c r="I69" s="366">
        <f t="shared" si="8"/>
        <v>12000</v>
      </c>
      <c r="J69" s="154">
        <v>45861</v>
      </c>
      <c r="K69" s="154">
        <v>45861</v>
      </c>
      <c r="L69" s="155">
        <v>0.13</v>
      </c>
      <c r="M69" s="115"/>
      <c r="N69" s="156" t="s">
        <v>539</v>
      </c>
      <c r="O69" t="s">
        <v>501</v>
      </c>
      <c r="P69" s="160"/>
      <c r="Q69" s="90"/>
      <c r="R69" s="160"/>
      <c r="S69" s="90"/>
      <c r="U69" s="152"/>
      <c r="V69" s="159"/>
    </row>
    <row r="70" spans="1:22" ht="25" customHeight="1">
      <c r="A70" s="149">
        <f t="shared" si="7"/>
        <v>68</v>
      </c>
      <c r="B70" s="164">
        <v>990846</v>
      </c>
      <c r="C70" s="151" t="s">
        <v>222</v>
      </c>
      <c r="D70" s="152" t="s">
        <v>509</v>
      </c>
      <c r="E70" s="152" t="s">
        <v>494</v>
      </c>
      <c r="F70" s="152" t="s">
        <v>409</v>
      </c>
      <c r="G70" s="152" t="s">
        <v>397</v>
      </c>
      <c r="H70" s="153">
        <v>24</v>
      </c>
      <c r="I70" s="366">
        <f t="shared" si="8"/>
        <v>12000</v>
      </c>
      <c r="J70" s="154">
        <v>45861</v>
      </c>
      <c r="K70" s="154">
        <v>45861</v>
      </c>
      <c r="L70" s="155">
        <v>0.13</v>
      </c>
      <c r="M70" s="115"/>
      <c r="N70" s="156" t="s">
        <v>539</v>
      </c>
      <c r="O70" t="s">
        <v>501</v>
      </c>
      <c r="P70" s="160"/>
      <c r="Q70" s="90"/>
      <c r="R70" s="160"/>
      <c r="S70" s="90"/>
      <c r="U70" s="152"/>
      <c r="V70" s="159"/>
    </row>
    <row r="71" spans="1:22" ht="25" customHeight="1">
      <c r="A71" s="149">
        <f t="shared" si="7"/>
        <v>69</v>
      </c>
      <c r="B71" s="164">
        <v>632481</v>
      </c>
      <c r="C71" s="151" t="s">
        <v>222</v>
      </c>
      <c r="D71" s="152" t="s">
        <v>506</v>
      </c>
      <c r="E71" s="152" t="s">
        <v>436</v>
      </c>
      <c r="F71" s="152" t="s">
        <v>396</v>
      </c>
      <c r="G71" s="152" t="s">
        <v>397</v>
      </c>
      <c r="H71" s="153">
        <v>24</v>
      </c>
      <c r="I71" s="366">
        <f>1000*H71</f>
        <v>24000</v>
      </c>
      <c r="J71" s="154">
        <v>43819</v>
      </c>
      <c r="K71" s="154">
        <v>43819</v>
      </c>
      <c r="L71" s="155">
        <v>0.13</v>
      </c>
      <c r="M71" s="115"/>
      <c r="N71" s="156" t="s">
        <v>540</v>
      </c>
      <c r="O71" t="s">
        <v>501</v>
      </c>
      <c r="P71" s="160"/>
      <c r="Q71" s="90"/>
      <c r="R71" s="160"/>
      <c r="S71" s="90"/>
      <c r="U71" s="152"/>
      <c r="V71" s="159"/>
    </row>
    <row r="72" spans="1:22" ht="25" customHeight="1">
      <c r="A72" s="149">
        <f t="shared" si="7"/>
        <v>70</v>
      </c>
      <c r="B72" s="164">
        <v>632482</v>
      </c>
      <c r="C72" s="151" t="s">
        <v>222</v>
      </c>
      <c r="D72" s="152" t="s">
        <v>506</v>
      </c>
      <c r="E72" s="152" t="s">
        <v>436</v>
      </c>
      <c r="F72" s="152" t="s">
        <v>396</v>
      </c>
      <c r="G72" s="152" t="s">
        <v>397</v>
      </c>
      <c r="H72" s="153">
        <v>24</v>
      </c>
      <c r="I72" s="366">
        <f>1000*H72</f>
        <v>24000</v>
      </c>
      <c r="J72" s="154">
        <v>43819</v>
      </c>
      <c r="K72" s="154">
        <v>43819</v>
      </c>
      <c r="L72" s="155">
        <v>0.13</v>
      </c>
      <c r="M72" s="115"/>
      <c r="N72" s="156" t="s">
        <v>540</v>
      </c>
      <c r="O72" t="s">
        <v>501</v>
      </c>
      <c r="P72" s="160"/>
      <c r="Q72" s="90"/>
      <c r="R72" s="160"/>
      <c r="S72" s="90"/>
      <c r="U72" s="152"/>
      <c r="V72" s="159"/>
    </row>
    <row r="73" spans="1:22" ht="25" customHeight="1">
      <c r="A73" s="149"/>
      <c r="B73" s="166"/>
      <c r="C73" s="151"/>
      <c r="D73" s="152"/>
      <c r="E73" s="152"/>
      <c r="F73" s="152"/>
      <c r="G73" s="152"/>
      <c r="H73" s="153"/>
      <c r="I73" s="366">
        <f>SUM(I3:I72)</f>
        <v>2191200</v>
      </c>
      <c r="J73" s="154"/>
      <c r="K73" s="154"/>
      <c r="L73" s="154"/>
      <c r="M73" s="115"/>
      <c r="N73" s="167"/>
      <c r="P73" s="160"/>
      <c r="Q73" s="90"/>
      <c r="R73" s="160"/>
      <c r="S73" s="90"/>
    </row>
  </sheetData>
  <autoFilter ref="A2:AB73" xr:uid="{00000000-0001-0000-2E00-000000000000}"/>
  <mergeCells count="14">
    <mergeCell ref="F1:F2"/>
    <mergeCell ref="G1:G2"/>
    <mergeCell ref="H1:H2"/>
    <mergeCell ref="J1:J2"/>
    <mergeCell ref="K1:K2"/>
    <mergeCell ref="A1:A2"/>
    <mergeCell ref="B1:B2"/>
    <mergeCell ref="C1:C2"/>
    <mergeCell ref="D1:D2"/>
    <mergeCell ref="E1:E2"/>
    <mergeCell ref="M1:M2"/>
    <mergeCell ref="N1:N2"/>
    <mergeCell ref="I1:I2"/>
    <mergeCell ref="L1:L2"/>
  </mergeCells>
  <phoneticPr fontId="74" type="noConversion"/>
  <printOptions horizontalCentered="1"/>
  <pageMargins left="0.31458333333333299" right="0.31458333333333299" top="0.94444444444444398" bottom="0.196527777777778" header="0.31458333333333299" footer="0.31458333333333299"/>
  <pageSetup paperSize="9" scale="82" fitToHeight="0" orientation="landscape" r:id="rId1"/>
  <colBreaks count="1" manualBreakCount="1">
    <brk id="14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I15"/>
  <sheetViews>
    <sheetView showGridLines="0" view="pageBreakPreview" zoomScale="102" zoomScaleNormal="100" workbookViewId="0">
      <pane xSplit="6" ySplit="7" topLeftCell="G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29.570312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0.149999999999999">
      <c r="A1" s="2" t="str">
        <f>目录!$C46</f>
        <v>在建工程评估汇总表</v>
      </c>
      <c r="B1" s="3"/>
      <c r="C1" s="3"/>
      <c r="D1" s="3"/>
      <c r="E1" s="3"/>
      <c r="F1" s="3"/>
    </row>
    <row r="2" spans="1:9">
      <c r="A2" s="4" t="str">
        <f>封面!$D$13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目录!$E46&amp;目录!$F46</f>
        <v>表4-9</v>
      </c>
    </row>
    <row r="4" spans="1:9">
      <c r="A4" s="5" t="str">
        <f>'1汇总'!$A$4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>
      <c r="A6" s="417" t="s">
        <v>541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50" t="s">
        <v>227</v>
      </c>
      <c r="I6" s="50" t="s">
        <v>228</v>
      </c>
    </row>
    <row r="7" spans="1: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50"/>
    </row>
    <row r="8" spans="1:9">
      <c r="A8" s="33" t="s">
        <v>542</v>
      </c>
      <c r="B8" s="59" t="s">
        <v>124</v>
      </c>
      <c r="C8" s="23">
        <f>IF(OR(基本信息!$C$4="A",基本信息!$C$4="B"),'4.9.1建筑工程'!H21,"")</f>
        <v>0</v>
      </c>
      <c r="D8" s="24">
        <f>IF(基本信息!$C$4&lt;&gt;"B","",'4.9.1建筑工程'!I21)</f>
        <v>0</v>
      </c>
      <c r="E8" s="25">
        <f>IF(基本信息!$C$4&lt;&gt;"B","",ROUND((D8-C8),2))</f>
        <v>0</v>
      </c>
      <c r="F8" s="60">
        <f>IF(基本信息!$C$4&lt;&gt;"B","",IF(C8=0,0,ROUND(E8/ABS(C8),4)))</f>
        <v>0</v>
      </c>
      <c r="H8" s="28"/>
      <c r="I8" s="43" t="str">
        <f>IF(C8-H8=0,"OK","F")</f>
        <v>OK</v>
      </c>
    </row>
    <row r="9" spans="1:9">
      <c r="A9" s="33" t="s">
        <v>543</v>
      </c>
      <c r="B9" s="59" t="s">
        <v>126</v>
      </c>
      <c r="C9" s="23">
        <f>IF(OR(基本信息!$C$4="A",基本信息!$C$4="B"),'4.9.2设备工程'!I21,"")</f>
        <v>0</v>
      </c>
      <c r="D9" s="24">
        <f>IF(基本信息!$C$4&lt;&gt;"B","",'4.9.2设备工程'!J21)</f>
        <v>0</v>
      </c>
      <c r="E9" s="25">
        <f>IF(基本信息!$C$4&lt;&gt;"B","",ROUND((D9-C9),2))</f>
        <v>0</v>
      </c>
      <c r="F9" s="60">
        <f>IF(基本信息!$C$4&lt;&gt;"B","",IF(C9=0,0,ROUND(E9/ABS(C9),4)))</f>
        <v>0</v>
      </c>
      <c r="H9" s="28"/>
      <c r="I9" s="43" t="str">
        <f>IF(C9-H9=0,"OK","F")</f>
        <v>OK</v>
      </c>
    </row>
    <row r="10" spans="1:9">
      <c r="A10" s="33" t="s">
        <v>544</v>
      </c>
      <c r="B10" s="59" t="s">
        <v>128</v>
      </c>
      <c r="C10" s="23">
        <f>IF(OR(基本信息!$C$4="A",基本信息!$C$4="B"),'4.9.3其他工程'!F20,"")</f>
        <v>0</v>
      </c>
      <c r="D10" s="24">
        <f>IF(基本信息!$C$4&lt;&gt;"B","",'4.9.3其他工程'!I20)</f>
        <v>0</v>
      </c>
      <c r="E10" s="25">
        <f>IF(基本信息!$C$4&lt;&gt;"B","",ROUND((D10-C10),2))</f>
        <v>0</v>
      </c>
      <c r="F10" s="60">
        <f>IF(基本信息!$C$4&lt;&gt;"B","",IF(C10=0,0,ROUND(E10/ABS(C10),4)))</f>
        <v>0</v>
      </c>
      <c r="H10" s="28"/>
      <c r="I10" s="43" t="str">
        <f>IF(C10-H10=0,"OK","F")</f>
        <v>OK</v>
      </c>
    </row>
    <row r="11" spans="1:9">
      <c r="A11" s="33"/>
      <c r="B11" s="30"/>
      <c r="C11" s="23"/>
      <c r="D11" s="24"/>
      <c r="E11" s="25"/>
      <c r="F11" s="60"/>
      <c r="H11" s="28"/>
    </row>
    <row r="12" spans="1:9">
      <c r="A12" s="34" t="s">
        <v>289</v>
      </c>
      <c r="B12" s="68"/>
      <c r="C12" s="62">
        <f>ROUND(SUM(C8:C11),2)</f>
        <v>0</v>
      </c>
      <c r="D12" s="69">
        <f>IF(基本信息!$C$4&lt;&gt;"B","",ROUND(SUM(D8:D11),2))</f>
        <v>0</v>
      </c>
      <c r="E12" s="63">
        <f>IF(基本信息!$C$4&lt;&gt;"B","",ROUND(SUM(E8:E11),2))</f>
        <v>0</v>
      </c>
      <c r="F12" s="64">
        <f>IF(基本信息!$C$4&lt;&gt;"B","",IF(C12=0,0,ROUND(E12/ABS(C12),4)))</f>
        <v>0</v>
      </c>
      <c r="H12" s="42"/>
      <c r="I12" s="43" t="str">
        <f>IF(C12-H12=0,"OK","F")</f>
        <v>OK</v>
      </c>
    </row>
    <row r="13" spans="1:9">
      <c r="A13" s="44"/>
      <c r="B13" s="44"/>
      <c r="C13" s="44"/>
      <c r="D13" s="44"/>
      <c r="E13" s="44"/>
      <c r="F13" s="44"/>
    </row>
    <row r="14" spans="1:9">
      <c r="A14" s="45" t="str">
        <f>"被评估企业填表人："&amp;基本信息!$C$13</f>
        <v>被评估企业填表人：陈冲</v>
      </c>
      <c r="B14" s="46"/>
      <c r="C14" s="46"/>
      <c r="D14" s="44"/>
      <c r="E14" s="44"/>
      <c r="F14" s="47" t="str">
        <f>IF(基本信息!$C$4="B","评估人员:"&amp;基本信息!$C61,"")</f>
        <v>评估人员:</v>
      </c>
      <c r="G14" s="48"/>
    </row>
    <row r="15" spans="1:9">
      <c r="A15" s="45" t="str">
        <f>"填表日期："&amp;基本信息!$C$14</f>
        <v>填表日期：2026年07月24日</v>
      </c>
      <c r="B15" s="46"/>
      <c r="C15" s="46"/>
      <c r="D15" s="44"/>
      <c r="E15" s="44"/>
      <c r="F15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O24"/>
  <sheetViews>
    <sheetView showGridLines="0" view="pageBreakPreview" zoomScale="102" zoomScaleNormal="100" workbookViewId="0">
      <pane xSplit="12" ySplit="7" topLeftCell="M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6.78515625" customWidth="1"/>
    <col min="4" max="4" width="7.5703125" customWidth="1"/>
    <col min="5" max="5" width="6.640625" customWidth="1"/>
    <col min="6" max="6" width="5.5703125" customWidth="1"/>
    <col min="7" max="7" width="10.0703125" customWidth="1"/>
    <col min="8" max="8" width="13.2109375" customWidth="1"/>
    <col min="9" max="9" width="12.2109375" customWidth="1"/>
    <col min="10" max="10" width="11.85546875" customWidth="1"/>
    <col min="11" max="11" width="7.5703125" customWidth="1"/>
    <col min="14" max="14" width="9.640625" customWidth="1"/>
    <col min="15" max="15" width="5.5703125" customWidth="1"/>
  </cols>
  <sheetData>
    <row r="1" spans="1:15" ht="20.149999999999999">
      <c r="A1" s="2" t="str">
        <f>目录!$C47</f>
        <v>在建工程——土建工程评估明细表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6" t="str">
        <f>目录!$E47&amp;目录!$F47</f>
        <v>表4-9-1</v>
      </c>
    </row>
    <row r="4" spans="1:15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7.149999999999999">
      <c r="A5" s="70" t="s">
        <v>225</v>
      </c>
      <c r="B5" s="71"/>
      <c r="C5" s="71"/>
      <c r="D5" s="71"/>
      <c r="E5" s="71"/>
      <c r="F5" s="71"/>
      <c r="G5" s="71"/>
      <c r="H5" s="71"/>
      <c r="I5" s="72" t="s">
        <v>226</v>
      </c>
      <c r="J5" s="73"/>
      <c r="K5" s="73"/>
      <c r="L5" s="74"/>
    </row>
    <row r="6" spans="1:15" s="1" customFormat="1" ht="12.45">
      <c r="A6" s="425" t="s">
        <v>354</v>
      </c>
      <c r="B6" s="427" t="s">
        <v>545</v>
      </c>
      <c r="C6" s="427" t="s">
        <v>546</v>
      </c>
      <c r="D6" s="427" t="s">
        <v>547</v>
      </c>
      <c r="E6" s="427" t="s">
        <v>548</v>
      </c>
      <c r="F6" s="427" t="s">
        <v>549</v>
      </c>
      <c r="G6" s="427" t="s">
        <v>550</v>
      </c>
      <c r="H6" s="433" t="s">
        <v>207</v>
      </c>
      <c r="I6" s="430" t="s">
        <v>363</v>
      </c>
      <c r="J6" s="368" t="s">
        <v>209</v>
      </c>
      <c r="K6" s="368" t="s">
        <v>210</v>
      </c>
      <c r="L6" s="370" t="s">
        <v>221</v>
      </c>
      <c r="N6" s="76" t="s">
        <v>227</v>
      </c>
      <c r="O6" s="76" t="s">
        <v>228</v>
      </c>
    </row>
    <row r="7" spans="1:15" s="1" customFormat="1" ht="12.45">
      <c r="A7" s="426"/>
      <c r="B7" s="428"/>
      <c r="C7" s="428"/>
      <c r="D7" s="428"/>
      <c r="E7" s="428"/>
      <c r="F7" s="428"/>
      <c r="G7" s="428"/>
      <c r="H7" s="434"/>
      <c r="I7" s="431"/>
      <c r="J7" s="369"/>
      <c r="K7" s="369"/>
      <c r="L7" s="371"/>
      <c r="N7" s="81"/>
      <c r="O7" s="82"/>
    </row>
    <row r="8" spans="1:15">
      <c r="A8" s="83">
        <v>1</v>
      </c>
      <c r="B8" s="84"/>
      <c r="C8" s="106"/>
      <c r="D8" s="106"/>
      <c r="E8" s="140"/>
      <c r="F8" s="141"/>
      <c r="G8" s="85"/>
      <c r="H8" s="85"/>
      <c r="I8" s="24"/>
      <c r="J8" s="25">
        <f>IF(基本信息!$C$4&lt;&gt;"B","",I8-H8)</f>
        <v>0</v>
      </c>
      <c r="K8" s="26">
        <f>IF(基本信息!$C$4&lt;&gt;"B","",IF(H8=0,0,ROUND(J8/ABS(H8),4)))</f>
        <v>0</v>
      </c>
      <c r="L8" s="86"/>
      <c r="N8" s="87"/>
      <c r="O8" s="88" t="str">
        <f>IF(H8-N8=0,"OK","F")</f>
        <v>OK</v>
      </c>
    </row>
    <row r="9" spans="1:15">
      <c r="A9" s="83">
        <f>A8+1</f>
        <v>2</v>
      </c>
      <c r="B9" s="84"/>
      <c r="C9" s="106"/>
      <c r="D9" s="106"/>
      <c r="E9" s="140"/>
      <c r="F9" s="141"/>
      <c r="G9" s="85"/>
      <c r="H9" s="85"/>
      <c r="I9" s="24"/>
      <c r="J9" s="25"/>
      <c r="K9" s="89"/>
      <c r="L9" s="86"/>
      <c r="N9" s="28"/>
      <c r="O9" s="90" t="str">
        <f>IF(H9-N9=0,"OK","F")</f>
        <v>OK</v>
      </c>
    </row>
    <row r="10" spans="1:15">
      <c r="A10" s="83">
        <f t="shared" ref="A10:A17" si="0">A9+1</f>
        <v>3</v>
      </c>
      <c r="B10" s="84"/>
      <c r="C10" s="106"/>
      <c r="D10" s="106"/>
      <c r="E10" s="140"/>
      <c r="F10" s="141"/>
      <c r="G10" s="85"/>
      <c r="H10" s="85"/>
      <c r="I10" s="24"/>
      <c r="J10" s="25"/>
      <c r="K10" s="89"/>
      <c r="L10" s="86"/>
      <c r="N10" s="28"/>
      <c r="O10" s="90"/>
    </row>
    <row r="11" spans="1:15">
      <c r="A11" s="83">
        <f t="shared" si="0"/>
        <v>4</v>
      </c>
      <c r="B11" s="84"/>
      <c r="C11" s="106"/>
      <c r="D11" s="106"/>
      <c r="E11" s="140"/>
      <c r="F11" s="141"/>
      <c r="G11" s="85"/>
      <c r="H11" s="85"/>
      <c r="I11" s="24"/>
      <c r="J11" s="25"/>
      <c r="K11" s="89"/>
      <c r="L11" s="86"/>
      <c r="N11" s="28"/>
      <c r="O11" s="90"/>
    </row>
    <row r="12" spans="1:15">
      <c r="A12" s="83">
        <f t="shared" si="0"/>
        <v>5</v>
      </c>
      <c r="B12" s="84"/>
      <c r="C12" s="106"/>
      <c r="D12" s="106"/>
      <c r="E12" s="140"/>
      <c r="F12" s="141"/>
      <c r="G12" s="85"/>
      <c r="H12" s="85"/>
      <c r="I12" s="24"/>
      <c r="J12" s="25"/>
      <c r="K12" s="89"/>
      <c r="L12" s="86"/>
      <c r="N12" s="28"/>
      <c r="O12" s="90"/>
    </row>
    <row r="13" spans="1:15">
      <c r="A13" s="83">
        <f t="shared" si="0"/>
        <v>6</v>
      </c>
      <c r="B13" s="84"/>
      <c r="C13" s="106"/>
      <c r="D13" s="106"/>
      <c r="E13" s="140"/>
      <c r="F13" s="141"/>
      <c r="G13" s="85"/>
      <c r="H13" s="85"/>
      <c r="I13" s="24"/>
      <c r="J13" s="25"/>
      <c r="K13" s="89"/>
      <c r="L13" s="86"/>
      <c r="N13" s="28"/>
      <c r="O13" s="90"/>
    </row>
    <row r="14" spans="1:15">
      <c r="A14" s="83">
        <f t="shared" si="0"/>
        <v>7</v>
      </c>
      <c r="B14" s="84"/>
      <c r="C14" s="106"/>
      <c r="D14" s="106"/>
      <c r="E14" s="140"/>
      <c r="F14" s="141"/>
      <c r="G14" s="85"/>
      <c r="H14" s="85"/>
      <c r="I14" s="24"/>
      <c r="J14" s="25"/>
      <c r="K14" s="89"/>
      <c r="L14" s="86"/>
      <c r="N14" s="28"/>
      <c r="O14" s="90"/>
    </row>
    <row r="15" spans="1:15">
      <c r="A15" s="83">
        <f t="shared" si="0"/>
        <v>8</v>
      </c>
      <c r="B15" s="84"/>
      <c r="C15" s="106"/>
      <c r="D15" s="106"/>
      <c r="E15" s="140"/>
      <c r="F15" s="141"/>
      <c r="G15" s="85"/>
      <c r="H15" s="85"/>
      <c r="I15" s="24"/>
      <c r="J15" s="25"/>
      <c r="K15" s="89"/>
      <c r="L15" s="86"/>
      <c r="N15" s="28"/>
      <c r="O15" s="90"/>
    </row>
    <row r="16" spans="1:15">
      <c r="A16" s="83">
        <f t="shared" si="0"/>
        <v>9</v>
      </c>
      <c r="B16" s="84"/>
      <c r="C16" s="106"/>
      <c r="D16" s="106"/>
      <c r="E16" s="140"/>
      <c r="F16" s="141"/>
      <c r="G16" s="85"/>
      <c r="H16" s="85"/>
      <c r="I16" s="24"/>
      <c r="J16" s="25"/>
      <c r="K16" s="89"/>
      <c r="L16" s="86"/>
      <c r="N16" s="28"/>
      <c r="O16" s="90"/>
    </row>
    <row r="17" spans="1:15">
      <c r="A17" s="83">
        <f t="shared" si="0"/>
        <v>10</v>
      </c>
      <c r="B17" s="91"/>
      <c r="C17" s="91"/>
      <c r="D17" s="91"/>
      <c r="E17" s="140"/>
      <c r="F17" s="141"/>
      <c r="G17" s="85"/>
      <c r="H17" s="85"/>
      <c r="I17" s="24"/>
      <c r="J17" s="25"/>
      <c r="K17" s="89"/>
      <c r="L17" s="92"/>
      <c r="N17" s="28"/>
      <c r="O17" s="93"/>
    </row>
    <row r="18" spans="1:15">
      <c r="A18" s="83"/>
      <c r="B18" s="94"/>
      <c r="C18" s="91"/>
      <c r="D18" s="91"/>
      <c r="E18" s="140"/>
      <c r="F18" s="141"/>
      <c r="G18" s="85"/>
      <c r="H18" s="85"/>
      <c r="I18" s="24"/>
      <c r="J18" s="25"/>
      <c r="K18" s="89"/>
      <c r="L18" s="92"/>
      <c r="N18" s="28"/>
      <c r="O18" s="93"/>
    </row>
    <row r="19" spans="1:15">
      <c r="A19" s="110"/>
      <c r="B19" s="111" t="s">
        <v>289</v>
      </c>
      <c r="C19" s="112"/>
      <c r="D19" s="113"/>
      <c r="E19" s="113"/>
      <c r="F19" s="113"/>
      <c r="G19" s="113"/>
      <c r="H19" s="114">
        <f>ROUND(SUM(H8:H18),2)</f>
        <v>0</v>
      </c>
      <c r="I19" s="24">
        <f>IF(基本信息!$C$4&lt;&gt;"B","",ROUND(SUM(I8:I18),2))</f>
        <v>0</v>
      </c>
      <c r="J19" s="25">
        <f>IF(基本信息!$C$4&lt;&gt;"B","",ROUND(SUM(J8:J18),2))</f>
        <v>0</v>
      </c>
      <c r="K19" s="115">
        <f>IF(基本信息!$C$4&lt;&gt;"B","",IF(H19=0,0,ROUND(J19/ABS(H19),4)))</f>
        <v>0</v>
      </c>
      <c r="L19" s="60"/>
      <c r="N19" s="28"/>
      <c r="O19" s="93"/>
    </row>
    <row r="20" spans="1:15">
      <c r="A20" s="116"/>
      <c r="B20" s="111" t="s">
        <v>377</v>
      </c>
      <c r="C20" s="112"/>
      <c r="D20" s="113"/>
      <c r="E20" s="113"/>
      <c r="F20" s="113"/>
      <c r="G20" s="113"/>
      <c r="H20" s="114"/>
      <c r="I20" s="24"/>
      <c r="J20" s="25">
        <f>IF(基本信息!$C$4&lt;&gt;"B","",I20-H20)</f>
        <v>0</v>
      </c>
      <c r="K20" s="115">
        <f>IF(基本信息!$C$4&lt;&gt;"B","",IF(H20=0,0,ROUND(J20/ABS(H20),4)))</f>
        <v>0</v>
      </c>
      <c r="L20" s="60"/>
      <c r="N20" s="28"/>
      <c r="O20" s="93"/>
    </row>
    <row r="21" spans="1:15">
      <c r="A21" s="95"/>
      <c r="B21" s="96" t="s">
        <v>289</v>
      </c>
      <c r="C21" s="97"/>
      <c r="D21" s="97"/>
      <c r="E21" s="97"/>
      <c r="F21" s="97"/>
      <c r="G21" s="97"/>
      <c r="H21" s="98">
        <f>H19-H20</f>
        <v>0</v>
      </c>
      <c r="I21" s="38">
        <f>IF(基本信息!$C$4&lt;&gt;"B","",ROUND((I19-I20),2))</f>
        <v>0</v>
      </c>
      <c r="J21" s="39">
        <f>IF(基本信息!$C$4&lt;&gt;"B","",J19-J20)</f>
        <v>0</v>
      </c>
      <c r="K21" s="99">
        <f>IF(基本信息!$C$4&lt;&gt;"B","",IF(H21=0,0,ROUND(J21/ABS(H21),4)))</f>
        <v>0</v>
      </c>
      <c r="L21" s="100"/>
      <c r="N21" s="101"/>
      <c r="O21" s="102" t="str">
        <f>IF(H21-N21=0,"OK","F")</f>
        <v>OK</v>
      </c>
    </row>
    <row r="22" spans="1:1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5">
      <c r="A23" s="45" t="str">
        <f>"被评估企业填表人："&amp;基本信息!$C$13</f>
        <v>被评估企业填表人：陈冲</v>
      </c>
      <c r="B23" s="103"/>
      <c r="C23" s="103"/>
      <c r="D23" s="103"/>
      <c r="E23" s="103"/>
      <c r="F23" s="103"/>
      <c r="G23" s="103"/>
      <c r="H23" s="103"/>
      <c r="I23" s="44"/>
      <c r="J23" s="44"/>
      <c r="K23" s="44"/>
      <c r="L23" s="47" t="str">
        <f>IF(基本信息!$C$4="B","评估人员:"&amp;基本信息!$C62,"")</f>
        <v>评估人员:</v>
      </c>
      <c r="M23" s="48"/>
    </row>
    <row r="24" spans="1:15">
      <c r="A24" s="45" t="str">
        <f>"填表日期："&amp;基本信息!$C$14</f>
        <v>填表日期：2026年07月24日</v>
      </c>
      <c r="B24" s="103"/>
      <c r="C24" s="103"/>
      <c r="D24" s="103"/>
      <c r="E24" s="103"/>
      <c r="F24" s="103"/>
      <c r="G24" s="103"/>
      <c r="H24" s="103"/>
      <c r="I24" s="44"/>
      <c r="J24" s="44"/>
      <c r="K24" s="44"/>
      <c r="L24" s="44"/>
    </row>
  </sheetData>
  <mergeCells count="12">
    <mergeCell ref="A6:A7"/>
    <mergeCell ref="B6:B7"/>
    <mergeCell ref="C6:C7"/>
    <mergeCell ref="D6:D7"/>
    <mergeCell ref="E6:E7"/>
    <mergeCell ref="K6:K7"/>
    <mergeCell ref="L6:L7"/>
    <mergeCell ref="F6:F7"/>
    <mergeCell ref="G6:G7"/>
    <mergeCell ref="H6:H7"/>
    <mergeCell ref="I6:I7"/>
    <mergeCell ref="J6:J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P24"/>
  <sheetViews>
    <sheetView showGridLines="0" view="pageBreakPreview" zoomScale="99" zoomScaleNormal="100" workbookViewId="0">
      <pane xSplit="13" ySplit="7" topLeftCell="N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4" width="7.5703125" customWidth="1"/>
    <col min="5" max="6" width="3.5703125" customWidth="1"/>
    <col min="7" max="8" width="10.0703125" customWidth="1"/>
    <col min="9" max="9" width="13.2109375" customWidth="1"/>
    <col min="10" max="10" width="12.2109375" customWidth="1"/>
    <col min="11" max="11" width="11.85546875" customWidth="1"/>
    <col min="12" max="12" width="7.5703125" customWidth="1"/>
    <col min="15" max="15" width="9.640625" customWidth="1"/>
    <col min="16" max="16" width="5.5703125" customWidth="1"/>
  </cols>
  <sheetData>
    <row r="1" spans="1:16" ht="20.149999999999999">
      <c r="A1" s="2" t="str">
        <f>目录!$C48</f>
        <v>在建工程——设备工程评估明细表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 t="str">
        <f>目录!$E48&amp;目录!$F48</f>
        <v>表4-9-2</v>
      </c>
    </row>
    <row r="4" spans="1:16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s">
        <v>224</v>
      </c>
    </row>
    <row r="5" spans="1:16" ht="17.149999999999999">
      <c r="A5" s="70" t="s">
        <v>225</v>
      </c>
      <c r="B5" s="71"/>
      <c r="C5" s="71"/>
      <c r="D5" s="71"/>
      <c r="E5" s="71"/>
      <c r="F5" s="71"/>
      <c r="G5" s="71"/>
      <c r="H5" s="71"/>
      <c r="I5" s="71"/>
      <c r="J5" s="72" t="s">
        <v>226</v>
      </c>
      <c r="K5" s="73"/>
      <c r="L5" s="73"/>
      <c r="M5" s="74"/>
    </row>
    <row r="6" spans="1:16" s="1" customFormat="1" ht="12.45">
      <c r="A6" s="425" t="s">
        <v>354</v>
      </c>
      <c r="B6" s="427" t="s">
        <v>551</v>
      </c>
      <c r="C6" s="427" t="s">
        <v>552</v>
      </c>
      <c r="D6" s="427" t="s">
        <v>546</v>
      </c>
      <c r="E6" s="427" t="s">
        <v>382</v>
      </c>
      <c r="F6" s="427" t="s">
        <v>383</v>
      </c>
      <c r="G6" s="137" t="s">
        <v>550</v>
      </c>
      <c r="H6" s="138"/>
      <c r="I6" s="433" t="s">
        <v>207</v>
      </c>
      <c r="J6" s="430" t="s">
        <v>363</v>
      </c>
      <c r="K6" s="368" t="s">
        <v>209</v>
      </c>
      <c r="L6" s="368" t="s">
        <v>210</v>
      </c>
      <c r="M6" s="370" t="s">
        <v>221</v>
      </c>
      <c r="O6" s="76" t="s">
        <v>227</v>
      </c>
      <c r="P6" s="76" t="s">
        <v>228</v>
      </c>
    </row>
    <row r="7" spans="1:16" s="1" customFormat="1" ht="13.75">
      <c r="A7" s="426"/>
      <c r="B7" s="428"/>
      <c r="C7" s="428"/>
      <c r="D7" s="428"/>
      <c r="E7" s="428"/>
      <c r="F7" s="428"/>
      <c r="G7" s="139" t="s">
        <v>553</v>
      </c>
      <c r="H7" s="139" t="s">
        <v>554</v>
      </c>
      <c r="I7" s="434"/>
      <c r="J7" s="431"/>
      <c r="K7" s="369"/>
      <c r="L7" s="369"/>
      <c r="M7" s="371"/>
      <c r="O7" s="81"/>
      <c r="P7" s="82"/>
    </row>
    <row r="8" spans="1:16">
      <c r="A8" s="83">
        <v>1</v>
      </c>
      <c r="B8" s="84"/>
      <c r="C8" s="84"/>
      <c r="D8" s="106"/>
      <c r="E8" s="84"/>
      <c r="F8" s="109"/>
      <c r="G8" s="85"/>
      <c r="H8" s="85"/>
      <c r="I8" s="85"/>
      <c r="J8" s="24"/>
      <c r="K8" s="25">
        <f>IF(基本信息!$C$4&lt;&gt;"B","",J8-I8)</f>
        <v>0</v>
      </c>
      <c r="L8" s="26">
        <f>IF(基本信息!$C$4&lt;&gt;"B","",IF(I8=0,0,ROUND(K8/ABS(I8),4)))</f>
        <v>0</v>
      </c>
      <c r="M8" s="86"/>
      <c r="O8" s="87"/>
      <c r="P8" s="88" t="str">
        <f>IF(I8-O8=0,"OK","F")</f>
        <v>OK</v>
      </c>
    </row>
    <row r="9" spans="1:16">
      <c r="A9" s="83">
        <f>A8+1</f>
        <v>2</v>
      </c>
      <c r="B9" s="84"/>
      <c r="C9" s="84"/>
      <c r="D9" s="106"/>
      <c r="E9" s="84"/>
      <c r="F9" s="109"/>
      <c r="G9" s="85"/>
      <c r="H9" s="85"/>
      <c r="I9" s="85"/>
      <c r="J9" s="24"/>
      <c r="K9" s="25"/>
      <c r="L9" s="89"/>
      <c r="M9" s="86"/>
      <c r="O9" s="28"/>
      <c r="P9" s="90" t="str">
        <f>IF(I9-O9=0,"OK","F")</f>
        <v>OK</v>
      </c>
    </row>
    <row r="10" spans="1:16">
      <c r="A10" s="83">
        <f t="shared" ref="A10:A17" si="0">A9+1</f>
        <v>3</v>
      </c>
      <c r="B10" s="84"/>
      <c r="C10" s="84"/>
      <c r="D10" s="106"/>
      <c r="E10" s="84"/>
      <c r="F10" s="109"/>
      <c r="G10" s="85"/>
      <c r="H10" s="85"/>
      <c r="I10" s="85"/>
      <c r="J10" s="24"/>
      <c r="K10" s="25"/>
      <c r="L10" s="89"/>
      <c r="M10" s="86"/>
      <c r="O10" s="28"/>
      <c r="P10" s="90"/>
    </row>
    <row r="11" spans="1:16">
      <c r="A11" s="83">
        <f t="shared" si="0"/>
        <v>4</v>
      </c>
      <c r="B11" s="84"/>
      <c r="C11" s="84"/>
      <c r="D11" s="106"/>
      <c r="E11" s="84"/>
      <c r="F11" s="109"/>
      <c r="G11" s="85"/>
      <c r="H11" s="85"/>
      <c r="I11" s="85"/>
      <c r="J11" s="24"/>
      <c r="K11" s="25"/>
      <c r="L11" s="89"/>
      <c r="M11" s="86"/>
      <c r="O11" s="28"/>
      <c r="P11" s="90"/>
    </row>
    <row r="12" spans="1:16">
      <c r="A12" s="83">
        <f t="shared" si="0"/>
        <v>5</v>
      </c>
      <c r="B12" s="84"/>
      <c r="C12" s="84"/>
      <c r="D12" s="106"/>
      <c r="E12" s="84"/>
      <c r="F12" s="109"/>
      <c r="G12" s="85"/>
      <c r="H12" s="85"/>
      <c r="I12" s="85"/>
      <c r="J12" s="24"/>
      <c r="K12" s="25"/>
      <c r="L12" s="89"/>
      <c r="M12" s="86"/>
      <c r="O12" s="28"/>
      <c r="P12" s="90"/>
    </row>
    <row r="13" spans="1:16">
      <c r="A13" s="83">
        <f t="shared" si="0"/>
        <v>6</v>
      </c>
      <c r="B13" s="84"/>
      <c r="C13" s="84"/>
      <c r="D13" s="106"/>
      <c r="E13" s="84"/>
      <c r="F13" s="109"/>
      <c r="G13" s="85"/>
      <c r="H13" s="85"/>
      <c r="I13" s="85"/>
      <c r="J13" s="24"/>
      <c r="K13" s="25"/>
      <c r="L13" s="89"/>
      <c r="M13" s="86"/>
      <c r="O13" s="28"/>
      <c r="P13" s="90"/>
    </row>
    <row r="14" spans="1:16">
      <c r="A14" s="83">
        <f t="shared" si="0"/>
        <v>7</v>
      </c>
      <c r="B14" s="84"/>
      <c r="C14" s="84"/>
      <c r="D14" s="106"/>
      <c r="E14" s="84"/>
      <c r="F14" s="109"/>
      <c r="G14" s="85"/>
      <c r="H14" s="85"/>
      <c r="I14" s="85"/>
      <c r="J14" s="24"/>
      <c r="K14" s="25"/>
      <c r="L14" s="89"/>
      <c r="M14" s="86"/>
      <c r="O14" s="28"/>
      <c r="P14" s="90"/>
    </row>
    <row r="15" spans="1:16">
      <c r="A15" s="83">
        <f t="shared" si="0"/>
        <v>8</v>
      </c>
      <c r="B15" s="84"/>
      <c r="C15" s="84"/>
      <c r="D15" s="106"/>
      <c r="E15" s="84"/>
      <c r="F15" s="109"/>
      <c r="G15" s="85"/>
      <c r="H15" s="85"/>
      <c r="I15" s="85"/>
      <c r="J15" s="24"/>
      <c r="K15" s="25"/>
      <c r="L15" s="89"/>
      <c r="M15" s="86"/>
      <c r="O15" s="28"/>
      <c r="P15" s="90"/>
    </row>
    <row r="16" spans="1:16">
      <c r="A16" s="83">
        <f t="shared" si="0"/>
        <v>9</v>
      </c>
      <c r="B16" s="84"/>
      <c r="C16" s="84"/>
      <c r="D16" s="106"/>
      <c r="E16" s="84"/>
      <c r="F16" s="109"/>
      <c r="G16" s="85"/>
      <c r="H16" s="85"/>
      <c r="I16" s="85"/>
      <c r="J16" s="24"/>
      <c r="K16" s="25"/>
      <c r="L16" s="89"/>
      <c r="M16" s="86"/>
      <c r="O16" s="28"/>
      <c r="P16" s="90"/>
    </row>
    <row r="17" spans="1:16">
      <c r="A17" s="83">
        <f t="shared" si="0"/>
        <v>10</v>
      </c>
      <c r="B17" s="91"/>
      <c r="C17" s="91"/>
      <c r="D17" s="91"/>
      <c r="E17" s="91"/>
      <c r="F17" s="109"/>
      <c r="G17" s="85"/>
      <c r="H17" s="85"/>
      <c r="I17" s="85"/>
      <c r="J17" s="24"/>
      <c r="K17" s="25"/>
      <c r="L17" s="89"/>
      <c r="M17" s="92"/>
      <c r="O17" s="28"/>
      <c r="P17" s="93"/>
    </row>
    <row r="18" spans="1:16">
      <c r="A18" s="83"/>
      <c r="B18" s="94"/>
      <c r="C18" s="94"/>
      <c r="D18" s="91"/>
      <c r="E18" s="94"/>
      <c r="F18" s="109"/>
      <c r="G18" s="85"/>
      <c r="H18" s="85"/>
      <c r="I18" s="85"/>
      <c r="J18" s="24"/>
      <c r="K18" s="25"/>
      <c r="L18" s="89"/>
      <c r="M18" s="92"/>
      <c r="O18" s="28"/>
      <c r="P18" s="93"/>
    </row>
    <row r="19" spans="1:16">
      <c r="A19" s="110"/>
      <c r="B19" s="111" t="s">
        <v>289</v>
      </c>
      <c r="C19" s="112"/>
      <c r="D19" s="113"/>
      <c r="E19" s="113"/>
      <c r="F19" s="113"/>
      <c r="G19" s="113"/>
      <c r="H19" s="113"/>
      <c r="I19" s="114">
        <f>ROUND(SUM(I8:I18),2)</f>
        <v>0</v>
      </c>
      <c r="J19" s="24">
        <f>IF(基本信息!$C$4&lt;&gt;"B","",ROUND(SUM(J8:J18),2))</f>
        <v>0</v>
      </c>
      <c r="K19" s="25">
        <f>IF(基本信息!$C$4&lt;&gt;"B","",ROUND(SUM(K8:K18),2))</f>
        <v>0</v>
      </c>
      <c r="L19" s="115">
        <f>IF(基本信息!$C$4&lt;&gt;"B","",IF(I19=0,0,ROUND(K19/ABS(I19),4)))</f>
        <v>0</v>
      </c>
      <c r="M19" s="60"/>
      <c r="O19" s="28"/>
      <c r="P19" s="93"/>
    </row>
    <row r="20" spans="1:16">
      <c r="A20" s="116"/>
      <c r="B20" s="111" t="s">
        <v>377</v>
      </c>
      <c r="C20" s="112"/>
      <c r="D20" s="113"/>
      <c r="E20" s="113"/>
      <c r="F20" s="113"/>
      <c r="G20" s="113"/>
      <c r="H20" s="113"/>
      <c r="I20" s="114"/>
      <c r="J20" s="24"/>
      <c r="K20" s="25">
        <f>IF(基本信息!$C$4&lt;&gt;"B","",J20-I20)</f>
        <v>0</v>
      </c>
      <c r="L20" s="115">
        <f>IF(基本信息!$C$4&lt;&gt;"B","",IF(I20=0,0,ROUND(K20/ABS(I20),4)))</f>
        <v>0</v>
      </c>
      <c r="M20" s="60"/>
      <c r="O20" s="28"/>
      <c r="P20" s="93"/>
    </row>
    <row r="21" spans="1:16">
      <c r="A21" s="95"/>
      <c r="B21" s="96" t="s">
        <v>289</v>
      </c>
      <c r="C21" s="97"/>
      <c r="D21" s="97"/>
      <c r="E21" s="97"/>
      <c r="F21" s="97"/>
      <c r="G21" s="97"/>
      <c r="H21" s="97"/>
      <c r="I21" s="98">
        <f>I19-I20</f>
        <v>0</v>
      </c>
      <c r="J21" s="38">
        <f>IF(基本信息!$C$4&lt;&gt;"B","",J19-J20)</f>
        <v>0</v>
      </c>
      <c r="K21" s="39">
        <f>IF(基本信息!$C$4&lt;&gt;"B","",K19-K20)</f>
        <v>0</v>
      </c>
      <c r="L21" s="99">
        <f>IF(基本信息!$C$4&lt;&gt;"B","",IF(I21=0,0,ROUND(K21/ABS(I21),4)))</f>
        <v>0</v>
      </c>
      <c r="M21" s="100"/>
      <c r="O21" s="101"/>
      <c r="P21" s="102" t="str">
        <f>IF(I21-O21=0,"OK","F")</f>
        <v>OK</v>
      </c>
    </row>
    <row r="22" spans="1:1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6">
      <c r="A23" s="45" t="str">
        <f>"被评估企业填表人："&amp;基本信息!$C$13</f>
        <v>被评估企业填表人：陈冲</v>
      </c>
      <c r="B23" s="103"/>
      <c r="C23" s="103"/>
      <c r="D23" s="103"/>
      <c r="E23" s="103"/>
      <c r="F23" s="103"/>
      <c r="G23" s="103"/>
      <c r="H23" s="103"/>
      <c r="I23" s="103"/>
      <c r="J23" s="44"/>
      <c r="K23" s="44"/>
      <c r="L23" s="44"/>
      <c r="M23" s="47" t="str">
        <f>IF(基本信息!$C$4="B","评估人员:"&amp;基本信息!$C63,"")</f>
        <v>评估人员:</v>
      </c>
      <c r="N23" s="48"/>
    </row>
    <row r="24" spans="1:16">
      <c r="A24" s="45" t="str">
        <f>"填表日期："&amp;基本信息!$C$14</f>
        <v>填表日期：2026年07月24日</v>
      </c>
      <c r="B24" s="103"/>
      <c r="C24" s="103"/>
      <c r="D24" s="103"/>
      <c r="E24" s="103"/>
      <c r="F24" s="103"/>
      <c r="G24" s="103"/>
      <c r="H24" s="103"/>
      <c r="I24" s="103"/>
      <c r="J24" s="44"/>
      <c r="K24" s="44"/>
      <c r="L24" s="44"/>
      <c r="M24" s="44"/>
    </row>
  </sheetData>
  <mergeCells count="11">
    <mergeCell ref="A6:A7"/>
    <mergeCell ref="B6:B7"/>
    <mergeCell ref="C6:C7"/>
    <mergeCell ref="D6:D7"/>
    <mergeCell ref="E6:E7"/>
    <mergeCell ref="M6:M7"/>
    <mergeCell ref="F6:F7"/>
    <mergeCell ref="I6:I7"/>
    <mergeCell ref="J6:J7"/>
    <mergeCell ref="K6:K7"/>
    <mergeCell ref="L6:L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showGridLines="0" view="pageBreakPreview" zoomScale="120" zoomScaleNormal="100" workbookViewId="0">
      <pane xSplit="5" ySplit="6" topLeftCell="F7" activePane="bottomRight" state="frozen"/>
      <selection pane="topRight"/>
      <selection pane="bottomLeft"/>
      <selection pane="bottomRight" activeCell="B13" sqref="B13"/>
    </sheetView>
  </sheetViews>
  <sheetFormatPr defaultColWidth="9" defaultRowHeight="14.15"/>
  <cols>
    <col min="1" max="1" width="33.640625" customWidth="1"/>
    <col min="2" max="2" width="15.92578125" customWidth="1"/>
    <col min="3" max="3" width="27.5703125" customWidth="1"/>
  </cols>
  <sheetData>
    <row r="1" spans="1:3" ht="28.2" customHeight="1">
      <c r="A1" s="2" t="str">
        <f>[1]目录!C5</f>
        <v>资产评估结果汇总表</v>
      </c>
      <c r="B1" s="3"/>
      <c r="C1" s="3"/>
    </row>
    <row r="2" spans="1:3" ht="24" customHeight="1">
      <c r="A2" s="4" t="e">
        <f>明细表!#REF!</f>
        <v>#REF!</v>
      </c>
      <c r="B2" s="3"/>
      <c r="C2" s="3"/>
    </row>
    <row r="3" spans="1:3">
      <c r="A3" s="5"/>
      <c r="B3" s="5"/>
      <c r="C3" s="6" t="str">
        <f>[2]目录!C4&amp;[2]目录!D4</f>
        <v>表1</v>
      </c>
    </row>
    <row r="4" spans="1:3">
      <c r="A4" s="5" t="e">
        <f>明细表!#REF!</f>
        <v>#REF!</v>
      </c>
      <c r="B4" s="5"/>
      <c r="C4" s="6"/>
    </row>
    <row r="5" spans="1:3" ht="35.049999999999997" customHeight="1">
      <c r="A5" s="259" t="s">
        <v>219</v>
      </c>
      <c r="B5" s="260" t="s">
        <v>220</v>
      </c>
      <c r="C5" s="259" t="s">
        <v>221</v>
      </c>
    </row>
    <row r="6" spans="1:3" ht="29.05" customHeight="1">
      <c r="A6" s="261" t="s">
        <v>222</v>
      </c>
      <c r="B6" s="262" t="e">
        <f>明细表!#REF!</f>
        <v>#REF!</v>
      </c>
      <c r="C6" s="263" t="s">
        <v>223</v>
      </c>
    </row>
    <row r="7" spans="1:3" hidden="1">
      <c r="A7" s="264" t="s">
        <v>151</v>
      </c>
      <c r="B7" s="265">
        <f>ROUND('[1]2分类'!C44/10000,2)</f>
        <v>0</v>
      </c>
      <c r="C7" s="266">
        <f>IF([1]基本信息!$C$4="B",'[1]2分类'!F44,"")</f>
        <v>0</v>
      </c>
    </row>
    <row r="8" spans="1:3" hidden="1">
      <c r="A8" s="252" t="s">
        <v>179</v>
      </c>
      <c r="B8" s="25">
        <f>ROUND('[1]2分类'!C59/10000,2)</f>
        <v>0</v>
      </c>
      <c r="C8" s="60">
        <f>IF([1]基本信息!$C$4="B",'[1]2分类'!F59,"")</f>
        <v>0</v>
      </c>
    </row>
    <row r="9" spans="1:3" hidden="1">
      <c r="A9" s="254" t="s">
        <v>217</v>
      </c>
      <c r="B9" s="205">
        <f>ROUND('[1]2分类'!C69/10000,2)</f>
        <v>0</v>
      </c>
      <c r="C9" s="255">
        <f>IF([1]基本信息!$C$4="B",'[1]2分类'!F69,"")</f>
        <v>0</v>
      </c>
    </row>
    <row r="10" spans="1:3" hidden="1">
      <c r="A10" s="256" t="s">
        <v>218</v>
      </c>
      <c r="B10" s="63">
        <f>ROUND('[1]2分类'!C70/10000,2)</f>
        <v>0</v>
      </c>
      <c r="C10" s="64">
        <f>IF([1]基本信息!$C$4="B",'[1]2分类'!F70,"")</f>
        <v>0</v>
      </c>
    </row>
    <row r="11" spans="1:3" ht="26.05" customHeight="1">
      <c r="A11" s="258" t="str">
        <f>IF([1]基本信息!C4="B","评估机构:深圳市鹏信资产评估土地房地产估价有限公司","法定代表人:"&amp;[1]基本信息!C11)</f>
        <v>评估机构:深圳市鹏信资产评估土地房地产估价有限公司</v>
      </c>
      <c r="C11" s="48"/>
    </row>
  </sheetData>
  <phoneticPr fontId="74" type="noConversion"/>
  <printOptions horizontalCentered="1"/>
  <pageMargins left="0.70833333333333304" right="0.70833333333333304" top="0.94444444444444398" bottom="0.35416666666666702" header="0.31458333333333299" footer="0.31458333333333299"/>
  <pageSetup paperSize="9" scale="154" orientation="landscape" blackAndWhite="1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O23"/>
  <sheetViews>
    <sheetView showGridLines="0" view="pageBreakPreview" zoomScale="107" zoomScaleNormal="100" workbookViewId="0">
      <pane xSplit="12" ySplit="6" topLeftCell="M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.2109375" customWidth="1"/>
    <col min="2" max="2" width="28.5703125" customWidth="1"/>
    <col min="3" max="3" width="6.0703125" customWidth="1"/>
    <col min="4" max="5" width="7.5703125" customWidth="1"/>
    <col min="6" max="6" width="15.640625" customWidth="1"/>
    <col min="7" max="7" width="8.0703125" customWidth="1"/>
    <col min="8" max="8" width="7.85546875" customWidth="1"/>
    <col min="9" max="9" width="15.640625" customWidth="1"/>
    <col min="10" max="10" width="12.42578125" customWidth="1"/>
    <col min="11" max="11" width="8.35546875" customWidth="1"/>
    <col min="14" max="14" width="12.5703125" customWidth="1"/>
  </cols>
  <sheetData>
    <row r="1" spans="1:15" ht="20.149999999999999">
      <c r="A1" s="2" t="str">
        <f>目录!$C49</f>
        <v>在建工程——其他工程评估明细表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目录!$E49&amp;目录!$F49</f>
        <v>表4-9-3</v>
      </c>
    </row>
    <row r="4" spans="1:15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0"/>
      <c r="K5" s="10"/>
      <c r="L5" s="11"/>
    </row>
    <row r="6" spans="1:15" s="1" customFormat="1" ht="12.45">
      <c r="A6" s="12" t="s">
        <v>291</v>
      </c>
      <c r="B6" s="13" t="s">
        <v>555</v>
      </c>
      <c r="C6" s="13" t="s">
        <v>325</v>
      </c>
      <c r="D6" s="13" t="s">
        <v>326</v>
      </c>
      <c r="E6" s="14" t="s">
        <v>327</v>
      </c>
      <c r="F6" s="14" t="s">
        <v>207</v>
      </c>
      <c r="G6" s="15" t="s">
        <v>327</v>
      </c>
      <c r="H6" s="125" t="s">
        <v>326</v>
      </c>
      <c r="I6" s="12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32"/>
      <c r="D7" s="126"/>
      <c r="E7" s="127"/>
      <c r="F7" s="23"/>
      <c r="G7" s="24"/>
      <c r="H7" s="128"/>
      <c r="I7" s="128"/>
      <c r="J7" s="25">
        <f>IF(基本信息!$C$4&lt;&gt;"B","",I7-F7)</f>
        <v>0</v>
      </c>
      <c r="K7" s="26">
        <f>IF(基本信息!$C$4&lt;&gt;"B","",IF(F7=0,0,ROUND(J7/ABS(F7),4)))</f>
        <v>0</v>
      </c>
      <c r="L7" s="129"/>
      <c r="N7" s="28"/>
    </row>
    <row r="8" spans="1:15">
      <c r="A8" s="19">
        <f>A7+1</f>
        <v>2</v>
      </c>
      <c r="B8" s="20"/>
      <c r="C8" s="32"/>
      <c r="D8" s="126"/>
      <c r="E8" s="127"/>
      <c r="F8" s="23"/>
      <c r="G8" s="24"/>
      <c r="H8" s="128"/>
      <c r="I8" s="128"/>
      <c r="J8" s="25"/>
      <c r="K8" s="26"/>
      <c r="L8" s="129"/>
      <c r="N8" s="28"/>
    </row>
    <row r="9" spans="1:15">
      <c r="A9" s="19">
        <f t="shared" ref="A9:A16" si="0">A8+1</f>
        <v>3</v>
      </c>
      <c r="B9" s="20"/>
      <c r="C9" s="32"/>
      <c r="D9" s="126"/>
      <c r="E9" s="127"/>
      <c r="F9" s="23"/>
      <c r="G9" s="24"/>
      <c r="H9" s="128"/>
      <c r="I9" s="128"/>
      <c r="J9" s="25"/>
      <c r="K9" s="25"/>
      <c r="L9" s="129"/>
      <c r="N9" s="28"/>
    </row>
    <row r="10" spans="1:15">
      <c r="A10" s="19">
        <f t="shared" si="0"/>
        <v>4</v>
      </c>
      <c r="B10" s="20"/>
      <c r="C10" s="32"/>
      <c r="D10" s="126"/>
      <c r="E10" s="127"/>
      <c r="F10" s="23"/>
      <c r="G10" s="24"/>
      <c r="H10" s="128"/>
      <c r="I10" s="128"/>
      <c r="J10" s="25"/>
      <c r="K10" s="25"/>
      <c r="L10" s="129"/>
      <c r="N10" s="28"/>
    </row>
    <row r="11" spans="1:15">
      <c r="A11" s="19">
        <f t="shared" si="0"/>
        <v>5</v>
      </c>
      <c r="B11" s="20"/>
      <c r="C11" s="32"/>
      <c r="D11" s="126"/>
      <c r="E11" s="127"/>
      <c r="F11" s="23"/>
      <c r="G11" s="24"/>
      <c r="H11" s="128"/>
      <c r="I11" s="128"/>
      <c r="J11" s="25"/>
      <c r="K11" s="25"/>
      <c r="L11" s="129"/>
      <c r="N11" s="28"/>
    </row>
    <row r="12" spans="1:15">
      <c r="A12" s="19">
        <f t="shared" si="0"/>
        <v>6</v>
      </c>
      <c r="B12" s="20"/>
      <c r="C12" s="32"/>
      <c r="D12" s="126"/>
      <c r="E12" s="127"/>
      <c r="F12" s="23"/>
      <c r="G12" s="24"/>
      <c r="H12" s="128"/>
      <c r="I12" s="128"/>
      <c r="J12" s="25"/>
      <c r="K12" s="25"/>
      <c r="L12" s="129"/>
      <c r="N12" s="28"/>
    </row>
    <row r="13" spans="1:15">
      <c r="A13" s="19">
        <f t="shared" si="0"/>
        <v>7</v>
      </c>
      <c r="B13" s="20"/>
      <c r="C13" s="32"/>
      <c r="D13" s="126"/>
      <c r="E13" s="127"/>
      <c r="F13" s="23"/>
      <c r="G13" s="24"/>
      <c r="H13" s="128"/>
      <c r="I13" s="128"/>
      <c r="J13" s="25"/>
      <c r="K13" s="25"/>
      <c r="L13" s="129"/>
      <c r="N13" s="28"/>
    </row>
    <row r="14" spans="1:15">
      <c r="A14" s="19">
        <f t="shared" si="0"/>
        <v>8</v>
      </c>
      <c r="B14" s="20"/>
      <c r="C14" s="32"/>
      <c r="D14" s="126"/>
      <c r="E14" s="127"/>
      <c r="F14" s="23"/>
      <c r="G14" s="24"/>
      <c r="H14" s="128"/>
      <c r="I14" s="128"/>
      <c r="J14" s="25"/>
      <c r="K14" s="25"/>
      <c r="L14" s="129"/>
      <c r="N14" s="28"/>
    </row>
    <row r="15" spans="1:15">
      <c r="A15" s="19">
        <f t="shared" si="0"/>
        <v>9</v>
      </c>
      <c r="B15" s="20"/>
      <c r="C15" s="32"/>
      <c r="D15" s="126"/>
      <c r="E15" s="127"/>
      <c r="F15" s="23"/>
      <c r="G15" s="24"/>
      <c r="H15" s="128"/>
      <c r="I15" s="128"/>
      <c r="J15" s="25"/>
      <c r="K15" s="25"/>
      <c r="L15" s="129"/>
      <c r="N15" s="28"/>
    </row>
    <row r="16" spans="1:15">
      <c r="A16" s="19">
        <f t="shared" si="0"/>
        <v>10</v>
      </c>
      <c r="B16" s="20"/>
      <c r="C16" s="32"/>
      <c r="D16" s="126"/>
      <c r="E16" s="127"/>
      <c r="F16" s="23"/>
      <c r="G16" s="24"/>
      <c r="H16" s="128"/>
      <c r="I16" s="128"/>
      <c r="J16" s="25"/>
      <c r="K16" s="25"/>
      <c r="L16" s="129"/>
      <c r="N16" s="28"/>
    </row>
    <row r="17" spans="1:15">
      <c r="A17" s="19"/>
      <c r="B17" s="20"/>
      <c r="C17" s="32"/>
      <c r="D17" s="126"/>
      <c r="E17" s="127"/>
      <c r="F17" s="23"/>
      <c r="G17" s="24"/>
      <c r="H17" s="128"/>
      <c r="I17" s="128"/>
      <c r="J17" s="25"/>
      <c r="K17" s="25"/>
      <c r="L17" s="129"/>
      <c r="N17" s="28"/>
    </row>
    <row r="18" spans="1:15">
      <c r="A18" s="19"/>
      <c r="B18" s="22" t="s">
        <v>308</v>
      </c>
      <c r="C18" s="130"/>
      <c r="D18" s="131"/>
      <c r="E18" s="131"/>
      <c r="F18" s="23">
        <f>ROUND(SUM(F7:F17),2)</f>
        <v>0</v>
      </c>
      <c r="G18" s="24"/>
      <c r="H18" s="128"/>
      <c r="I18" s="128">
        <f>IF(基本信息!$C$4&lt;&gt;"B","",ROUND(SUM(I7:I17),2))</f>
        <v>0</v>
      </c>
      <c r="J18" s="25">
        <f>IF(基本信息!$C$4&lt;&gt;"B","",ROUND(SUM(J7:J17),2))</f>
        <v>0</v>
      </c>
      <c r="K18" s="26">
        <f>IF(基本信息!$C$4&lt;&gt;"B","",IF(F18=0,0,ROUND(J18/ABS(F18),4)))</f>
        <v>0</v>
      </c>
      <c r="L18" s="129"/>
      <c r="N18" s="28"/>
    </row>
    <row r="19" spans="1:15">
      <c r="A19" s="33"/>
      <c r="B19" s="132" t="s">
        <v>377</v>
      </c>
      <c r="C19" s="133"/>
      <c r="D19" s="134"/>
      <c r="E19" s="134"/>
      <c r="F19" s="23"/>
      <c r="G19" s="24"/>
      <c r="H19" s="128"/>
      <c r="I19" s="128"/>
      <c r="J19" s="25">
        <f>IF(基本信息!$C$4&lt;&gt;"B","",I19-F19)</f>
        <v>0</v>
      </c>
      <c r="K19" s="26">
        <f>IF(基本信息!$C$4&lt;&gt;"B","",IF(F19=0,0,ROUND(J19/ABS(F19),4)))</f>
        <v>0</v>
      </c>
      <c r="L19" s="60"/>
      <c r="N19" s="28"/>
    </row>
    <row r="20" spans="1:15">
      <c r="A20" s="34"/>
      <c r="B20" s="35" t="s">
        <v>310</v>
      </c>
      <c r="C20" s="135"/>
      <c r="D20" s="36"/>
      <c r="E20" s="36"/>
      <c r="F20" s="37">
        <f>ROUND(SUM(F18,-F19),2)</f>
        <v>0</v>
      </c>
      <c r="G20" s="38"/>
      <c r="H20" s="136"/>
      <c r="I20" s="136">
        <f>IF(基本信息!$C$4&lt;&gt;"B","",ROUND(SUM(I18,-I19),2))</f>
        <v>0</v>
      </c>
      <c r="J20" s="39">
        <f>IF(基本信息!$C$4&lt;&gt;"B","",ROUND(SUM(J18,-J19),2))</f>
        <v>0</v>
      </c>
      <c r="K20" s="40">
        <f>IF(基本信息!$C$4&lt;&gt;"B","",IF(F20=0,0,ROUND(J20/ABS(F20),4)))</f>
        <v>0</v>
      </c>
      <c r="L20" s="100"/>
      <c r="N20" s="42"/>
      <c r="O20" s="43" t="str">
        <f>IF(F20-N20=0,"OK","F")</f>
        <v>OK</v>
      </c>
    </row>
    <row r="21" spans="1: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5">
      <c r="A22" s="45" t="str">
        <f>"被评估企业填表人："&amp;基本信息!$C$13</f>
        <v>被评估企业填表人：陈冲</v>
      </c>
      <c r="B22" s="46"/>
      <c r="C22" s="46"/>
      <c r="D22" s="46"/>
      <c r="E22" s="46"/>
      <c r="F22" s="46"/>
      <c r="G22" s="44"/>
      <c r="H22" s="44"/>
      <c r="I22" s="44"/>
      <c r="J22" s="44"/>
      <c r="K22" s="44"/>
      <c r="L22" s="47" t="str">
        <f>IF(基本信息!$C$4="B","评估人员:"&amp;基本信息!$C64,"")</f>
        <v>评估人员:</v>
      </c>
      <c r="M22" s="48"/>
    </row>
    <row r="23" spans="1:15">
      <c r="A23" s="45" t="str">
        <f>"填表日期："&amp;基本信息!$C$14</f>
        <v>填表日期：2026年07月24日</v>
      </c>
      <c r="B23" s="46"/>
      <c r="C23" s="46"/>
      <c r="D23" s="46"/>
      <c r="E23" s="46"/>
      <c r="F23" s="46"/>
      <c r="G23" s="44"/>
      <c r="H23" s="44"/>
      <c r="I23" s="44"/>
      <c r="J23" s="44"/>
      <c r="K23" s="44"/>
      <c r="L23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I15"/>
  <sheetViews>
    <sheetView showGridLines="0" view="pageBreakPreview" zoomScale="131" zoomScaleNormal="100" workbookViewId="0">
      <selection activeCell="D22" sqref="D22"/>
    </sheetView>
  </sheetViews>
  <sheetFormatPr defaultColWidth="9" defaultRowHeight="14.15"/>
  <cols>
    <col min="1" max="1" width="32.5703125" customWidth="1"/>
    <col min="2" max="2" width="7.5703125" customWidth="1"/>
    <col min="3" max="3" width="16.5703125" customWidth="1"/>
    <col min="4" max="4" width="16.85546875" customWidth="1"/>
    <col min="5" max="5" width="14.78515625" customWidth="1"/>
    <col min="8" max="8" width="12.5703125" customWidth="1"/>
  </cols>
  <sheetData>
    <row r="1" spans="1:9" ht="20.149999999999999">
      <c r="A1" s="2" t="str">
        <f>目录!$C53</f>
        <v>无形资产评估汇总表</v>
      </c>
      <c r="B1" s="3"/>
      <c r="C1" s="3"/>
      <c r="D1" s="3"/>
      <c r="E1" s="3"/>
      <c r="F1" s="3"/>
    </row>
    <row r="2" spans="1:9">
      <c r="A2" s="4" t="str">
        <f>封面!$D$13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目录!$E53&amp;目录!$F53</f>
        <v>表4-13</v>
      </c>
    </row>
    <row r="4" spans="1:9">
      <c r="A4" s="5" t="str">
        <f>'1汇总'!$A$4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 s="1" customFormat="1" ht="12.45">
      <c r="A6" s="417" t="s">
        <v>556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 s="1" customFormat="1" ht="12.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18"/>
    </row>
    <row r="8" spans="1:9">
      <c r="A8" s="33" t="s">
        <v>557</v>
      </c>
      <c r="B8" s="30"/>
      <c r="C8" s="23">
        <f>'4.13.1土地使用权'!K21</f>
        <v>0</v>
      </c>
      <c r="D8" s="24">
        <f>IF(基本信息!$C$4&lt;&gt;"B","",'4.13.1土地使用权'!L21)</f>
        <v>0</v>
      </c>
      <c r="E8" s="25">
        <f>IF(基本信息!$C$4&lt;&gt;"B","",D8-C8)</f>
        <v>0</v>
      </c>
      <c r="F8" s="60">
        <f>IF(基本信息!$C$4&lt;&gt;"B","",IF(C8=0,0,ROUND(E8/ABS(C8),4)))</f>
        <v>0</v>
      </c>
      <c r="H8" s="28"/>
      <c r="I8" s="43" t="str">
        <f>IF(C8-H8=0,"OK","F")</f>
        <v>OK</v>
      </c>
    </row>
    <row r="9" spans="1:9">
      <c r="A9" s="33" t="s">
        <v>558</v>
      </c>
      <c r="B9" s="30"/>
      <c r="C9" s="23">
        <f>'4.13.2其他无形'!G21</f>
        <v>0</v>
      </c>
      <c r="D9" s="24">
        <f>IF(基本信息!$C$4&lt;&gt;"B","",'4.13.2其他无形'!H21)</f>
        <v>0</v>
      </c>
      <c r="E9" s="25">
        <f>IF(基本信息!$C$4&lt;&gt;"B","",D9-C9)</f>
        <v>0</v>
      </c>
      <c r="F9" s="60">
        <f>IF(基本信息!$C$4&lt;&gt;"B","",IF(C9=0,0,ROUND(E9/ABS(C9),4)))</f>
        <v>0</v>
      </c>
      <c r="H9" s="28"/>
      <c r="I9" s="43" t="str">
        <f>IF(C9-H9=0,"OK","F")</f>
        <v>OK</v>
      </c>
    </row>
    <row r="10" spans="1:9">
      <c r="A10" s="29"/>
      <c r="B10" s="30"/>
      <c r="C10" s="23"/>
      <c r="D10" s="24"/>
      <c r="E10" s="25"/>
      <c r="F10" s="60"/>
      <c r="H10" s="28"/>
      <c r="I10" s="43" t="str">
        <f>IF(C10-H10=0,"OK","F")</f>
        <v>OK</v>
      </c>
    </row>
    <row r="11" spans="1:9">
      <c r="A11" s="33"/>
      <c r="B11" s="30"/>
      <c r="C11" s="23"/>
      <c r="D11" s="24"/>
      <c r="E11" s="25"/>
      <c r="F11" s="60"/>
      <c r="H11" s="28"/>
    </row>
    <row r="12" spans="1:9">
      <c r="A12" s="34" t="s">
        <v>289</v>
      </c>
      <c r="B12" s="68"/>
      <c r="C12" s="62">
        <f>ROUND(SUM(C8:C11),2)</f>
        <v>0</v>
      </c>
      <c r="D12" s="69">
        <f>IF(基本信息!$C$4&lt;&gt;"B","",ROUND(SUM(D8:D11),2))</f>
        <v>0</v>
      </c>
      <c r="E12" s="63">
        <f>IF(基本信息!$C$4&lt;&gt;"B","",ROUND(SUM(E8:E11),2))</f>
        <v>0</v>
      </c>
      <c r="F12" s="64">
        <f>IF(基本信息!$C$4&lt;&gt;"B","",IF(C12=0,0,ROUND(E12/ABS(C12),4)))</f>
        <v>0</v>
      </c>
      <c r="H12" s="42"/>
      <c r="I12" s="43" t="str">
        <f>IF(C12-H12=0,"OK","F")</f>
        <v>OK</v>
      </c>
    </row>
    <row r="13" spans="1:9">
      <c r="A13" s="44"/>
      <c r="B13" s="44"/>
      <c r="C13" s="44"/>
      <c r="D13" s="44"/>
      <c r="E13" s="44"/>
      <c r="F13" s="44"/>
    </row>
    <row r="14" spans="1:9">
      <c r="A14" s="45" t="str">
        <f>"被评估企业填表人："&amp;基本信息!$C$13</f>
        <v>被评估企业填表人：陈冲</v>
      </c>
      <c r="B14" s="46"/>
      <c r="C14" s="46"/>
      <c r="D14" s="44"/>
      <c r="E14" s="44"/>
      <c r="F14" s="47" t="str">
        <f>IF(基本信息!$C$4="B","评估人员:"&amp;基本信息!$C68,"")</f>
        <v>评估人员:</v>
      </c>
      <c r="G14" s="48"/>
    </row>
    <row r="15" spans="1:9">
      <c r="A15" s="45" t="str">
        <f>"填表日期："&amp;基本信息!$C$14</f>
        <v>填表日期：2026年07月24日</v>
      </c>
      <c r="B15" s="46"/>
      <c r="C15" s="46"/>
      <c r="D15" s="44"/>
      <c r="E15" s="44"/>
      <c r="F15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6" max="1048575" man="1"/>
  </colBreaks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T24"/>
  <sheetViews>
    <sheetView showGridLines="0" view="pageBreakPreview" zoomScale="107" zoomScaleNormal="100" workbookViewId="0">
      <pane xSplit="15" ySplit="7" topLeftCell="P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5" width="7.5703125" customWidth="1"/>
    <col min="6" max="6" width="6.78515625" customWidth="1"/>
    <col min="7" max="7" width="5.35546875" customWidth="1"/>
    <col min="8" max="8" width="9.5703125" customWidth="1"/>
    <col min="9" max="9" width="5.5703125" customWidth="1"/>
    <col min="10" max="10" width="9.2109375" customWidth="1"/>
    <col min="11" max="11" width="13.2109375" customWidth="1"/>
    <col min="12" max="12" width="12.2109375" customWidth="1"/>
    <col min="13" max="13" width="11.85546875" customWidth="1"/>
    <col min="14" max="14" width="7.5703125" customWidth="1"/>
    <col min="16" max="16" width="3.640625" customWidth="1"/>
    <col min="17" max="17" width="9.640625" customWidth="1"/>
    <col min="18" max="18" width="5.5703125" customWidth="1"/>
    <col min="20" max="20" width="9.2109375" customWidth="1"/>
  </cols>
  <sheetData>
    <row r="1" spans="1:20" ht="20.149999999999999">
      <c r="A1" s="2" t="str">
        <f>目录!$C54</f>
        <v>无形资产——土地使用权评估明细表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3"/>
    </row>
    <row r="2" spans="1:20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T2" s="3"/>
    </row>
    <row r="3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 t="str">
        <f>目录!$E54&amp;目录!$F54</f>
        <v>表4-13-1</v>
      </c>
      <c r="T3" s="5"/>
    </row>
    <row r="4" spans="1:20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224</v>
      </c>
      <c r="T4" s="5"/>
    </row>
    <row r="5" spans="1:20" ht="17.149999999999999">
      <c r="A5" s="70" t="s">
        <v>225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2" t="s">
        <v>226</v>
      </c>
      <c r="M5" s="73"/>
      <c r="N5" s="73"/>
      <c r="O5" s="74"/>
      <c r="T5" s="5"/>
    </row>
    <row r="6" spans="1:20" s="1" customFormat="1" ht="12.45">
      <c r="A6" s="425" t="s">
        <v>354</v>
      </c>
      <c r="B6" s="427" t="s">
        <v>559</v>
      </c>
      <c r="C6" s="427" t="s">
        <v>560</v>
      </c>
      <c r="D6" s="427" t="s">
        <v>561</v>
      </c>
      <c r="E6" s="427" t="s">
        <v>562</v>
      </c>
      <c r="F6" s="427" t="s">
        <v>563</v>
      </c>
      <c r="G6" s="427" t="s">
        <v>564</v>
      </c>
      <c r="H6" s="75" t="s">
        <v>565</v>
      </c>
      <c r="I6" s="427" t="s">
        <v>566</v>
      </c>
      <c r="J6" s="117" t="s">
        <v>360</v>
      </c>
      <c r="K6" s="433" t="s">
        <v>207</v>
      </c>
      <c r="L6" s="430" t="s">
        <v>363</v>
      </c>
      <c r="M6" s="368" t="s">
        <v>209</v>
      </c>
      <c r="N6" s="368" t="s">
        <v>210</v>
      </c>
      <c r="O6" s="370" t="s">
        <v>221</v>
      </c>
      <c r="Q6" s="76" t="s">
        <v>227</v>
      </c>
      <c r="R6" s="76" t="s">
        <v>228</v>
      </c>
      <c r="S6" s="118" t="s">
        <v>567</v>
      </c>
      <c r="T6" s="119" t="s">
        <v>568</v>
      </c>
    </row>
    <row r="7" spans="1:20" s="1" customFormat="1">
      <c r="A7" s="426"/>
      <c r="B7" s="428"/>
      <c r="C7" s="428"/>
      <c r="D7" s="428"/>
      <c r="E7" s="428"/>
      <c r="F7" s="428"/>
      <c r="G7" s="428"/>
      <c r="H7" s="77" t="s">
        <v>364</v>
      </c>
      <c r="I7" s="432"/>
      <c r="J7" s="77" t="s">
        <v>365</v>
      </c>
      <c r="K7" s="434"/>
      <c r="L7" s="431"/>
      <c r="M7" s="369"/>
      <c r="N7" s="369"/>
      <c r="O7" s="371"/>
      <c r="Q7" s="81"/>
      <c r="R7" s="82"/>
      <c r="S7" s="119" t="s">
        <v>364</v>
      </c>
      <c r="T7" s="119" t="s">
        <v>365</v>
      </c>
    </row>
    <row r="8" spans="1:20">
      <c r="A8" s="83">
        <v>1</v>
      </c>
      <c r="B8" s="84"/>
      <c r="C8" s="84"/>
      <c r="D8" s="52"/>
      <c r="E8" s="52"/>
      <c r="F8" s="84"/>
      <c r="G8" s="109"/>
      <c r="H8" s="85"/>
      <c r="I8" s="85"/>
      <c r="J8" s="85"/>
      <c r="K8" s="85"/>
      <c r="L8" s="24"/>
      <c r="M8" s="25">
        <f>IF(基本信息!$C$4&lt;&gt;"B","",L8-K8)</f>
        <v>0</v>
      </c>
      <c r="N8" s="26">
        <f>IF(基本信息!$C$4&lt;&gt;"B","",IF(K8=0,0,ROUND(M8/ABS(K8),4)))</f>
        <v>0</v>
      </c>
      <c r="O8" s="86"/>
      <c r="Q8" s="87"/>
      <c r="R8" s="88" t="str">
        <f>IF(K8-Q8=0,"OK","F")</f>
        <v>OK</v>
      </c>
      <c r="S8" s="120"/>
      <c r="T8" s="120">
        <f>IF(H8=0,0,ROUND(L8/S8,0))</f>
        <v>0</v>
      </c>
    </row>
    <row r="9" spans="1:20">
      <c r="A9" s="83">
        <f>A8+1</f>
        <v>2</v>
      </c>
      <c r="B9" s="84"/>
      <c r="C9" s="84"/>
      <c r="D9" s="52"/>
      <c r="E9" s="52"/>
      <c r="F9" s="84"/>
      <c r="G9" s="109"/>
      <c r="H9" s="85"/>
      <c r="I9" s="85"/>
      <c r="J9" s="85"/>
      <c r="K9" s="85"/>
      <c r="L9" s="24"/>
      <c r="M9" s="25"/>
      <c r="N9" s="89"/>
      <c r="O9" s="86"/>
      <c r="Q9" s="28"/>
      <c r="R9" s="90" t="str">
        <f>IF(K9-Q9=0,"OK","F")</f>
        <v>OK</v>
      </c>
      <c r="S9" s="120"/>
      <c r="T9" s="120"/>
    </row>
    <row r="10" spans="1:20">
      <c r="A10" s="83">
        <f t="shared" ref="A10:A17" si="0">A9+1</f>
        <v>3</v>
      </c>
      <c r="B10" s="84"/>
      <c r="C10" s="84"/>
      <c r="D10" s="52"/>
      <c r="E10" s="52"/>
      <c r="F10" s="84"/>
      <c r="G10" s="109"/>
      <c r="H10" s="85"/>
      <c r="I10" s="85"/>
      <c r="J10" s="85"/>
      <c r="K10" s="85"/>
      <c r="L10" s="24"/>
      <c r="M10" s="25"/>
      <c r="N10" s="89"/>
      <c r="O10" s="86"/>
      <c r="Q10" s="28"/>
      <c r="R10" s="90"/>
      <c r="S10" s="120"/>
      <c r="T10" s="120"/>
    </row>
    <row r="11" spans="1:20">
      <c r="A11" s="83">
        <f t="shared" si="0"/>
        <v>4</v>
      </c>
      <c r="B11" s="84"/>
      <c r="C11" s="84"/>
      <c r="D11" s="52"/>
      <c r="E11" s="52"/>
      <c r="F11" s="84"/>
      <c r="G11" s="109"/>
      <c r="H11" s="85"/>
      <c r="I11" s="85"/>
      <c r="J11" s="85"/>
      <c r="K11" s="85"/>
      <c r="L11" s="24"/>
      <c r="M11" s="25"/>
      <c r="N11" s="89"/>
      <c r="O11" s="86"/>
      <c r="Q11" s="28"/>
      <c r="R11" s="90"/>
      <c r="S11" s="120"/>
      <c r="T11" s="120"/>
    </row>
    <row r="12" spans="1:20">
      <c r="A12" s="83">
        <f t="shared" si="0"/>
        <v>5</v>
      </c>
      <c r="B12" s="84"/>
      <c r="C12" s="84"/>
      <c r="D12" s="52"/>
      <c r="E12" s="52"/>
      <c r="F12" s="84"/>
      <c r="G12" s="109"/>
      <c r="H12" s="85"/>
      <c r="I12" s="85"/>
      <c r="J12" s="85"/>
      <c r="K12" s="85"/>
      <c r="L12" s="24"/>
      <c r="M12" s="25"/>
      <c r="N12" s="89"/>
      <c r="O12" s="86"/>
      <c r="Q12" s="28"/>
      <c r="R12" s="90"/>
      <c r="S12" s="120"/>
      <c r="T12" s="120"/>
    </row>
    <row r="13" spans="1:20">
      <c r="A13" s="83">
        <f t="shared" si="0"/>
        <v>6</v>
      </c>
      <c r="B13" s="84"/>
      <c r="C13" s="84"/>
      <c r="D13" s="52"/>
      <c r="E13" s="52"/>
      <c r="F13" s="84"/>
      <c r="G13" s="109"/>
      <c r="H13" s="85"/>
      <c r="I13" s="85"/>
      <c r="J13" s="85"/>
      <c r="K13" s="85"/>
      <c r="L13" s="24"/>
      <c r="M13" s="25"/>
      <c r="N13" s="89"/>
      <c r="O13" s="86"/>
      <c r="Q13" s="28"/>
      <c r="R13" s="90"/>
      <c r="S13" s="120"/>
      <c r="T13" s="120"/>
    </row>
    <row r="14" spans="1:20">
      <c r="A14" s="83">
        <f t="shared" si="0"/>
        <v>7</v>
      </c>
      <c r="B14" s="84"/>
      <c r="C14" s="84"/>
      <c r="D14" s="52"/>
      <c r="E14" s="52"/>
      <c r="F14" s="84"/>
      <c r="G14" s="109"/>
      <c r="H14" s="85"/>
      <c r="I14" s="85"/>
      <c r="J14" s="85"/>
      <c r="K14" s="85"/>
      <c r="L14" s="24"/>
      <c r="M14" s="25"/>
      <c r="N14" s="89"/>
      <c r="O14" s="86"/>
      <c r="Q14" s="28"/>
      <c r="R14" s="90"/>
      <c r="S14" s="120"/>
      <c r="T14" s="120"/>
    </row>
    <row r="15" spans="1:20">
      <c r="A15" s="83">
        <f t="shared" si="0"/>
        <v>8</v>
      </c>
      <c r="B15" s="84"/>
      <c r="C15" s="84"/>
      <c r="D15" s="52"/>
      <c r="E15" s="52"/>
      <c r="F15" s="84"/>
      <c r="G15" s="109"/>
      <c r="H15" s="85"/>
      <c r="I15" s="85"/>
      <c r="J15" s="85"/>
      <c r="K15" s="85"/>
      <c r="L15" s="24"/>
      <c r="M15" s="25"/>
      <c r="N15" s="89"/>
      <c r="O15" s="86"/>
      <c r="Q15" s="28"/>
      <c r="R15" s="90"/>
      <c r="S15" s="120"/>
      <c r="T15" s="120"/>
    </row>
    <row r="16" spans="1:20">
      <c r="A16" s="83">
        <f t="shared" si="0"/>
        <v>9</v>
      </c>
      <c r="B16" s="84"/>
      <c r="C16" s="84"/>
      <c r="D16" s="52"/>
      <c r="E16" s="52"/>
      <c r="F16" s="84"/>
      <c r="G16" s="109"/>
      <c r="H16" s="85"/>
      <c r="I16" s="85"/>
      <c r="J16" s="85"/>
      <c r="K16" s="85"/>
      <c r="L16" s="24"/>
      <c r="M16" s="25"/>
      <c r="N16" s="89"/>
      <c r="O16" s="86"/>
      <c r="Q16" s="28"/>
      <c r="R16" s="90"/>
      <c r="S16" s="120"/>
      <c r="T16" s="120"/>
    </row>
    <row r="17" spans="1:20">
      <c r="A17" s="83">
        <f t="shared" si="0"/>
        <v>10</v>
      </c>
      <c r="B17" s="91"/>
      <c r="C17" s="91"/>
      <c r="D17" s="52"/>
      <c r="E17" s="52"/>
      <c r="F17" s="91"/>
      <c r="G17" s="109"/>
      <c r="H17" s="85"/>
      <c r="I17" s="85"/>
      <c r="J17" s="85"/>
      <c r="K17" s="85"/>
      <c r="L17" s="24"/>
      <c r="M17" s="25"/>
      <c r="N17" s="89"/>
      <c r="O17" s="92"/>
      <c r="Q17" s="28"/>
      <c r="R17" s="93"/>
      <c r="S17" s="120"/>
      <c r="T17" s="120"/>
    </row>
    <row r="18" spans="1:20">
      <c r="A18" s="83"/>
      <c r="B18" s="94"/>
      <c r="C18" s="94"/>
      <c r="D18" s="52"/>
      <c r="E18" s="52"/>
      <c r="F18" s="94"/>
      <c r="G18" s="109"/>
      <c r="H18" s="85"/>
      <c r="I18" s="85"/>
      <c r="J18" s="85"/>
      <c r="K18" s="85"/>
      <c r="L18" s="24"/>
      <c r="M18" s="25"/>
      <c r="N18" s="89"/>
      <c r="O18" s="92"/>
      <c r="Q18" s="28"/>
      <c r="R18" s="93"/>
      <c r="S18" s="120"/>
      <c r="T18" s="120"/>
    </row>
    <row r="19" spans="1:20">
      <c r="A19" s="110"/>
      <c r="B19" s="111" t="s">
        <v>289</v>
      </c>
      <c r="C19" s="112"/>
      <c r="D19" s="113"/>
      <c r="E19" s="113"/>
      <c r="F19" s="113"/>
      <c r="G19" s="113"/>
      <c r="H19" s="113"/>
      <c r="I19" s="113"/>
      <c r="J19" s="113"/>
      <c r="K19" s="114">
        <f>ROUND(SUM(K8:K18),2)</f>
        <v>0</v>
      </c>
      <c r="L19" s="24">
        <f>IF(基本信息!$C$4&lt;&gt;"B","",ROUND(SUM(L8:L18),2))</f>
        <v>0</v>
      </c>
      <c r="M19" s="25">
        <f>IF(基本信息!$C$4&lt;&gt;"B","",ROUND(SUM(M8:M18),2))</f>
        <v>0</v>
      </c>
      <c r="N19" s="115">
        <f>IF(基本信息!$C$4&lt;&gt;"B","",IF(K19=0,0,ROUND(M19/ABS(K19),4)))</f>
        <v>0</v>
      </c>
      <c r="O19" s="60"/>
      <c r="Q19" s="28"/>
      <c r="R19" s="93"/>
      <c r="S19" s="121"/>
      <c r="T19" s="122"/>
    </row>
    <row r="20" spans="1:20">
      <c r="A20" s="116"/>
      <c r="B20" s="111" t="s">
        <v>377</v>
      </c>
      <c r="C20" s="112"/>
      <c r="D20" s="113"/>
      <c r="E20" s="113"/>
      <c r="F20" s="113"/>
      <c r="G20" s="113"/>
      <c r="H20" s="113"/>
      <c r="I20" s="113"/>
      <c r="J20" s="113"/>
      <c r="K20" s="114"/>
      <c r="L20" s="24"/>
      <c r="M20" s="25">
        <f>IF(基本信息!$C$4&lt;&gt;"B","",L20-K20)</f>
        <v>0</v>
      </c>
      <c r="N20" s="115">
        <f>IF(基本信息!$C$4&lt;&gt;"B","",IF(K20=0,0,ROUND(M20/ABS(K20),4)))</f>
        <v>0</v>
      </c>
      <c r="O20" s="60"/>
      <c r="Q20" s="28"/>
      <c r="R20" s="93"/>
      <c r="S20" s="121"/>
      <c r="T20" s="122"/>
    </row>
    <row r="21" spans="1:20">
      <c r="A21" s="95"/>
      <c r="B21" s="96" t="s">
        <v>289</v>
      </c>
      <c r="C21" s="97"/>
      <c r="D21" s="97"/>
      <c r="E21" s="97"/>
      <c r="F21" s="97"/>
      <c r="G21" s="97"/>
      <c r="H21" s="97"/>
      <c r="I21" s="97"/>
      <c r="J21" s="97"/>
      <c r="K21" s="98">
        <f>K19-K20</f>
        <v>0</v>
      </c>
      <c r="L21" s="38">
        <f>IF(基本信息!$C$4&lt;&gt;"B","",L19-L20)</f>
        <v>0</v>
      </c>
      <c r="M21" s="39">
        <f>IF(基本信息!$C$4&lt;&gt;"B","",M19-M20)</f>
        <v>0</v>
      </c>
      <c r="N21" s="99">
        <f>IF(基本信息!$C$4&lt;&gt;"B","",IF(K21=0,0,ROUND(M21/ABS(K21),4)))</f>
        <v>0</v>
      </c>
      <c r="O21" s="100"/>
      <c r="Q21" s="101"/>
      <c r="R21" s="102" t="str">
        <f>IF(K21-Q21=0,"OK","F")</f>
        <v>OK</v>
      </c>
      <c r="S21" s="121"/>
      <c r="T21" s="123"/>
    </row>
    <row r="22" spans="1:20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20">
      <c r="A23" s="45" t="str">
        <f>"被评估企业填表人："&amp;基本信息!$C$13</f>
        <v>被评估企业填表人：陈冲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44"/>
      <c r="M23" s="44"/>
      <c r="N23" s="44"/>
      <c r="O23" s="47" t="str">
        <f>IF(基本信息!$C$4="B","评估人员:"&amp;基本信息!$C69,"")</f>
        <v>评估人员:</v>
      </c>
      <c r="P23" s="48"/>
      <c r="S23" s="48"/>
      <c r="T23" s="124"/>
    </row>
    <row r="24" spans="1:20">
      <c r="A24" s="45" t="str">
        <f>"填表日期："&amp;基本信息!$C$14</f>
        <v>填表日期：2026年07月24日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44"/>
      <c r="M24" s="44"/>
      <c r="N24" s="44"/>
      <c r="O24" s="44"/>
      <c r="T24" s="124"/>
    </row>
  </sheetData>
  <mergeCells count="13">
    <mergeCell ref="A6:A7"/>
    <mergeCell ref="B6:B7"/>
    <mergeCell ref="C6:C7"/>
    <mergeCell ref="D6:D7"/>
    <mergeCell ref="E6:E7"/>
    <mergeCell ref="M6:M7"/>
    <mergeCell ref="N6:N7"/>
    <mergeCell ref="O6:O7"/>
    <mergeCell ref="F6:F7"/>
    <mergeCell ref="G6:G7"/>
    <mergeCell ref="I6:I7"/>
    <mergeCell ref="K6:K7"/>
    <mergeCell ref="L6:L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1" fitToHeight="0" orientation="landscape" r:id="rId1"/>
  <colBreaks count="1" manualBreakCount="1">
    <brk id="15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N24"/>
  <sheetViews>
    <sheetView showGridLines="0" view="pageBreakPreview" zoomScale="99" zoomScaleNormal="100" workbookViewId="0">
      <pane xSplit="11" ySplit="7" topLeftCell="L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5" width="7.5703125" customWidth="1"/>
    <col min="6" max="6" width="9.5703125" customWidth="1"/>
    <col min="7" max="7" width="13.2109375" customWidth="1"/>
    <col min="8" max="8" width="12.2109375" customWidth="1"/>
    <col min="9" max="9" width="11.85546875" customWidth="1"/>
    <col min="10" max="10" width="7.5703125" customWidth="1"/>
    <col min="12" max="12" width="3.640625" customWidth="1"/>
    <col min="13" max="13" width="9.640625" customWidth="1"/>
    <col min="14" max="14" width="5.5703125" customWidth="1"/>
  </cols>
  <sheetData>
    <row r="1" spans="1:14" ht="20.149999999999999">
      <c r="A1" s="2" t="str">
        <f>目录!$C55</f>
        <v>无形资产——其他无形资产评估明细表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>
      <c r="A3" s="5"/>
      <c r="B3" s="5"/>
      <c r="C3" s="5"/>
      <c r="D3" s="5"/>
      <c r="E3" s="5"/>
      <c r="F3" s="5"/>
      <c r="G3" s="5"/>
      <c r="H3" s="5"/>
      <c r="I3" s="6"/>
      <c r="J3" s="6"/>
      <c r="K3" s="6" t="str">
        <f>目录!$E55&amp;目录!$F55</f>
        <v>表4-13-2</v>
      </c>
    </row>
    <row r="4" spans="1:14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6" t="s">
        <v>224</v>
      </c>
    </row>
    <row r="5" spans="1:14" ht="17.149999999999999">
      <c r="A5" s="70" t="s">
        <v>225</v>
      </c>
      <c r="B5" s="71"/>
      <c r="C5" s="71"/>
      <c r="D5" s="71"/>
      <c r="E5" s="71"/>
      <c r="F5" s="71"/>
      <c r="G5" s="71"/>
      <c r="H5" s="72" t="s">
        <v>226</v>
      </c>
      <c r="I5" s="73"/>
      <c r="J5" s="73"/>
      <c r="K5" s="74"/>
    </row>
    <row r="6" spans="1:14" s="1" customFormat="1" ht="12.45">
      <c r="A6" s="425" t="s">
        <v>354</v>
      </c>
      <c r="B6" s="427" t="s">
        <v>569</v>
      </c>
      <c r="C6" s="427" t="s">
        <v>570</v>
      </c>
      <c r="D6" s="427" t="s">
        <v>561</v>
      </c>
      <c r="E6" s="427" t="s">
        <v>571</v>
      </c>
      <c r="F6" s="75" t="s">
        <v>572</v>
      </c>
      <c r="G6" s="433" t="s">
        <v>207</v>
      </c>
      <c r="H6" s="430" t="s">
        <v>363</v>
      </c>
      <c r="I6" s="368" t="s">
        <v>209</v>
      </c>
      <c r="J6" s="368" t="s">
        <v>210</v>
      </c>
      <c r="K6" s="370" t="s">
        <v>221</v>
      </c>
      <c r="M6" s="76" t="s">
        <v>227</v>
      </c>
      <c r="N6" s="76" t="s">
        <v>228</v>
      </c>
    </row>
    <row r="7" spans="1:14" s="1" customFormat="1" ht="12.45">
      <c r="A7" s="426"/>
      <c r="B7" s="428"/>
      <c r="C7" s="428"/>
      <c r="D7" s="428"/>
      <c r="E7" s="428"/>
      <c r="F7" s="77" t="s">
        <v>573</v>
      </c>
      <c r="G7" s="434"/>
      <c r="H7" s="431"/>
      <c r="I7" s="369"/>
      <c r="J7" s="369"/>
      <c r="K7" s="371"/>
      <c r="M7" s="81"/>
      <c r="N7" s="82"/>
    </row>
    <row r="8" spans="1:14">
      <c r="A8" s="83">
        <v>1</v>
      </c>
      <c r="B8" s="84"/>
      <c r="C8" s="84"/>
      <c r="D8" s="106"/>
      <c r="E8" s="109"/>
      <c r="F8" s="85"/>
      <c r="G8" s="85"/>
      <c r="H8" s="24"/>
      <c r="I8" s="25">
        <f>IF(基本信息!$C$4&lt;&gt;"B","",H8-G8)</f>
        <v>0</v>
      </c>
      <c r="J8" s="26">
        <f>IF(基本信息!$C$4&lt;&gt;"B","",IF(G8=0,0,ROUND(I8/ABS(G8),4)))</f>
        <v>0</v>
      </c>
      <c r="K8" s="86"/>
      <c r="M8" s="87"/>
      <c r="N8" s="88" t="str">
        <f>IF(G8-M8=0,"OK","F")</f>
        <v>OK</v>
      </c>
    </row>
    <row r="9" spans="1:14">
      <c r="A9" s="83">
        <f>A8+1</f>
        <v>2</v>
      </c>
      <c r="B9" s="84"/>
      <c r="C9" s="84"/>
      <c r="D9" s="106"/>
      <c r="E9" s="109"/>
      <c r="F9" s="85"/>
      <c r="G9" s="85"/>
      <c r="H9" s="24"/>
      <c r="I9" s="25"/>
      <c r="J9" s="89"/>
      <c r="K9" s="86"/>
      <c r="M9" s="28"/>
      <c r="N9" s="90" t="str">
        <f>IF(G9-M9=0,"OK","F")</f>
        <v>OK</v>
      </c>
    </row>
    <row r="10" spans="1:14">
      <c r="A10" s="83">
        <f t="shared" ref="A10:A17" si="0">A9+1</f>
        <v>3</v>
      </c>
      <c r="B10" s="84"/>
      <c r="C10" s="84"/>
      <c r="D10" s="106"/>
      <c r="E10" s="109"/>
      <c r="F10" s="85"/>
      <c r="G10" s="85"/>
      <c r="H10" s="24"/>
      <c r="I10" s="25"/>
      <c r="J10" s="89"/>
      <c r="K10" s="86"/>
      <c r="M10" s="28"/>
      <c r="N10" s="90"/>
    </row>
    <row r="11" spans="1:14">
      <c r="A11" s="83">
        <f t="shared" si="0"/>
        <v>4</v>
      </c>
      <c r="B11" s="84"/>
      <c r="C11" s="84"/>
      <c r="D11" s="106"/>
      <c r="E11" s="109"/>
      <c r="F11" s="85"/>
      <c r="G11" s="85"/>
      <c r="H11" s="24"/>
      <c r="I11" s="25"/>
      <c r="J11" s="89"/>
      <c r="K11" s="86"/>
      <c r="M11" s="28"/>
      <c r="N11" s="90"/>
    </row>
    <row r="12" spans="1:14">
      <c r="A12" s="83">
        <f t="shared" si="0"/>
        <v>5</v>
      </c>
      <c r="B12" s="84"/>
      <c r="C12" s="84"/>
      <c r="D12" s="106"/>
      <c r="E12" s="109"/>
      <c r="F12" s="85"/>
      <c r="G12" s="85"/>
      <c r="H12" s="24"/>
      <c r="I12" s="25"/>
      <c r="J12" s="89"/>
      <c r="K12" s="86"/>
      <c r="M12" s="28"/>
      <c r="N12" s="90"/>
    </row>
    <row r="13" spans="1:14">
      <c r="A13" s="83">
        <f t="shared" si="0"/>
        <v>6</v>
      </c>
      <c r="B13" s="84"/>
      <c r="C13" s="84"/>
      <c r="D13" s="106"/>
      <c r="E13" s="109"/>
      <c r="F13" s="85"/>
      <c r="G13" s="85"/>
      <c r="H13" s="24"/>
      <c r="I13" s="25"/>
      <c r="J13" s="89"/>
      <c r="K13" s="86"/>
      <c r="M13" s="28"/>
      <c r="N13" s="90"/>
    </row>
    <row r="14" spans="1:14">
      <c r="A14" s="83">
        <f t="shared" si="0"/>
        <v>7</v>
      </c>
      <c r="B14" s="84"/>
      <c r="C14" s="84"/>
      <c r="D14" s="106"/>
      <c r="E14" s="109"/>
      <c r="F14" s="85"/>
      <c r="G14" s="85"/>
      <c r="H14" s="24"/>
      <c r="I14" s="25"/>
      <c r="J14" s="89"/>
      <c r="K14" s="86"/>
      <c r="M14" s="28"/>
      <c r="N14" s="90"/>
    </row>
    <row r="15" spans="1:14">
      <c r="A15" s="83">
        <f t="shared" si="0"/>
        <v>8</v>
      </c>
      <c r="B15" s="84"/>
      <c r="C15" s="84"/>
      <c r="D15" s="106"/>
      <c r="E15" s="109"/>
      <c r="F15" s="85"/>
      <c r="G15" s="85"/>
      <c r="H15" s="24"/>
      <c r="I15" s="25"/>
      <c r="J15" s="89"/>
      <c r="K15" s="86"/>
      <c r="M15" s="28"/>
      <c r="N15" s="90"/>
    </row>
    <row r="16" spans="1:14">
      <c r="A16" s="83">
        <f t="shared" si="0"/>
        <v>9</v>
      </c>
      <c r="B16" s="84"/>
      <c r="C16" s="84"/>
      <c r="D16" s="106"/>
      <c r="E16" s="109"/>
      <c r="F16" s="85"/>
      <c r="G16" s="85"/>
      <c r="H16" s="24"/>
      <c r="I16" s="25"/>
      <c r="J16" s="89"/>
      <c r="K16" s="86"/>
      <c r="M16" s="28"/>
      <c r="N16" s="90"/>
    </row>
    <row r="17" spans="1:14">
      <c r="A17" s="83">
        <f t="shared" si="0"/>
        <v>10</v>
      </c>
      <c r="B17" s="91"/>
      <c r="C17" s="91"/>
      <c r="D17" s="106"/>
      <c r="E17" s="109"/>
      <c r="F17" s="85"/>
      <c r="G17" s="85"/>
      <c r="H17" s="24"/>
      <c r="I17" s="25"/>
      <c r="J17" s="89"/>
      <c r="K17" s="92"/>
      <c r="M17" s="28"/>
      <c r="N17" s="93"/>
    </row>
    <row r="18" spans="1:14">
      <c r="A18" s="83"/>
      <c r="B18" s="94"/>
      <c r="C18" s="94"/>
      <c r="D18" s="106"/>
      <c r="E18" s="109"/>
      <c r="F18" s="85"/>
      <c r="G18" s="85"/>
      <c r="H18" s="24"/>
      <c r="I18" s="25"/>
      <c r="J18" s="89"/>
      <c r="K18" s="92"/>
      <c r="M18" s="28"/>
      <c r="N18" s="93"/>
    </row>
    <row r="19" spans="1:14">
      <c r="A19" s="110"/>
      <c r="B19" s="111" t="s">
        <v>289</v>
      </c>
      <c r="C19" s="112"/>
      <c r="D19" s="113"/>
      <c r="E19" s="113"/>
      <c r="F19" s="113"/>
      <c r="G19" s="114">
        <f>ROUND(SUM(G8:G18),2)</f>
        <v>0</v>
      </c>
      <c r="H19" s="24">
        <f>IF(基本信息!$C$4&lt;&gt;"B","",ROUND(SUM(H8:H18),2))</f>
        <v>0</v>
      </c>
      <c r="I19" s="25">
        <f>IF(基本信息!$C$4&lt;&gt;"B","",ROUND(SUM(I8:I18),2))</f>
        <v>0</v>
      </c>
      <c r="J19" s="115">
        <f>IF(基本信息!$C$4&lt;&gt;"B","",IF(G19=0,0,ROUND(I19/ABS(G19),4)))</f>
        <v>0</v>
      </c>
      <c r="K19" s="60"/>
      <c r="M19" s="28"/>
      <c r="N19" s="93"/>
    </row>
    <row r="20" spans="1:14">
      <c r="A20" s="116"/>
      <c r="B20" s="111" t="s">
        <v>377</v>
      </c>
      <c r="C20" s="112"/>
      <c r="D20" s="113"/>
      <c r="E20" s="113"/>
      <c r="F20" s="113"/>
      <c r="G20" s="114"/>
      <c r="H20" s="24"/>
      <c r="I20" s="25">
        <f>IF(基本信息!$C$4&lt;&gt;"B","",H20-G20)</f>
        <v>0</v>
      </c>
      <c r="J20" s="115">
        <f>IF(基本信息!$C$4&lt;&gt;"B","",IF(G20=0,0,ROUND(I20/ABS(G20),4)))</f>
        <v>0</v>
      </c>
      <c r="K20" s="60"/>
      <c r="M20" s="28"/>
      <c r="N20" s="93"/>
    </row>
    <row r="21" spans="1:14">
      <c r="A21" s="95"/>
      <c r="B21" s="96" t="s">
        <v>289</v>
      </c>
      <c r="C21" s="97"/>
      <c r="D21" s="97"/>
      <c r="E21" s="97"/>
      <c r="F21" s="97"/>
      <c r="G21" s="98">
        <f>G19-G20</f>
        <v>0</v>
      </c>
      <c r="H21" s="38">
        <f>IF(基本信息!$C$4&lt;&gt;"B","",H19-H20)</f>
        <v>0</v>
      </c>
      <c r="I21" s="39">
        <f>IF(基本信息!$C$4&lt;&gt;"B","",I19-I20)</f>
        <v>0</v>
      </c>
      <c r="J21" s="99">
        <f>IF(基本信息!$C$4&lt;&gt;"B","",IF(G21=0,0,ROUND(I21/ABS(G21),4)))</f>
        <v>0</v>
      </c>
      <c r="K21" s="100"/>
      <c r="M21" s="101"/>
      <c r="N21" s="102" t="str">
        <f>IF(G21-M21=0,"OK","F")</f>
        <v>OK</v>
      </c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4">
      <c r="A23" s="45" t="str">
        <f>"被评估企业填表人："&amp;基本信息!$C$13</f>
        <v>被评估企业填表人：陈冲</v>
      </c>
      <c r="B23" s="103"/>
      <c r="C23" s="103"/>
      <c r="D23" s="103"/>
      <c r="E23" s="103"/>
      <c r="F23" s="103"/>
      <c r="G23" s="103"/>
      <c r="H23" s="44"/>
      <c r="I23" s="44"/>
      <c r="J23" s="44"/>
      <c r="K23" s="47" t="str">
        <f>IF(基本信息!$C$4="B","评估人员:"&amp;基本信息!$C70,"")</f>
        <v>评估人员:</v>
      </c>
      <c r="L23" s="48"/>
    </row>
    <row r="24" spans="1:14">
      <c r="A24" s="45" t="str">
        <f>"填表日期："&amp;基本信息!$C$14</f>
        <v>填表日期：2026年07月24日</v>
      </c>
      <c r="B24" s="103"/>
      <c r="C24" s="103"/>
      <c r="D24" s="103"/>
      <c r="E24" s="103"/>
      <c r="F24" s="103"/>
      <c r="G24" s="103"/>
      <c r="H24" s="44"/>
      <c r="I24" s="44"/>
      <c r="J24" s="44"/>
      <c r="K24" s="44"/>
    </row>
  </sheetData>
  <mergeCells count="10">
    <mergeCell ref="A6:A7"/>
    <mergeCell ref="B6:B7"/>
    <mergeCell ref="C6:C7"/>
    <mergeCell ref="D6:D7"/>
    <mergeCell ref="E6:E7"/>
    <mergeCell ref="G6:G7"/>
    <mergeCell ref="H6:H7"/>
    <mergeCell ref="I6:I7"/>
    <mergeCell ref="J6:J7"/>
    <mergeCell ref="K6:K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2"/>
  <sheetViews>
    <sheetView showGridLines="0" view="pageBreakPreview" zoomScale="117" zoomScaleNormal="100" workbookViewId="0">
      <pane xSplit="8" ySplit="7" topLeftCell="I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4" width="13.2109375" customWidth="1"/>
    <col min="5" max="5" width="12.2109375" customWidth="1"/>
    <col min="6" max="6" width="11.85546875" customWidth="1"/>
    <col min="7" max="7" width="7.5703125" customWidth="1"/>
    <col min="9" max="9" width="3.640625" customWidth="1"/>
    <col min="10" max="10" width="9.640625" customWidth="1"/>
    <col min="11" max="11" width="5.5703125" customWidth="1"/>
  </cols>
  <sheetData>
    <row r="1" spans="1:11" ht="20.149999999999999">
      <c r="A1" s="2" t="str">
        <f>目录!$C56</f>
        <v>开发支出评估明细表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6"/>
      <c r="G3" s="6"/>
      <c r="H3" s="6" t="str">
        <f>目录!$E56&amp;目录!$F56</f>
        <v>表4-14</v>
      </c>
    </row>
    <row r="4" spans="1:11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7.149999999999999">
      <c r="A5" s="70" t="s">
        <v>225</v>
      </c>
      <c r="B5" s="71"/>
      <c r="C5" s="71"/>
      <c r="D5" s="71"/>
      <c r="E5" s="72" t="s">
        <v>226</v>
      </c>
      <c r="F5" s="73"/>
      <c r="G5" s="73"/>
      <c r="H5" s="74"/>
    </row>
    <row r="6" spans="1:11" s="1" customFormat="1" ht="12.45">
      <c r="A6" s="425" t="s">
        <v>354</v>
      </c>
      <c r="B6" s="427" t="s">
        <v>574</v>
      </c>
      <c r="C6" s="427" t="s">
        <v>575</v>
      </c>
      <c r="D6" s="433" t="s">
        <v>207</v>
      </c>
      <c r="E6" s="430" t="s">
        <v>363</v>
      </c>
      <c r="F6" s="368" t="s">
        <v>209</v>
      </c>
      <c r="G6" s="368" t="s">
        <v>210</v>
      </c>
      <c r="H6" s="370" t="s">
        <v>221</v>
      </c>
      <c r="J6" s="76" t="s">
        <v>227</v>
      </c>
      <c r="K6" s="76" t="s">
        <v>228</v>
      </c>
    </row>
    <row r="7" spans="1:11" s="1" customFormat="1" ht="12.45">
      <c r="A7" s="426"/>
      <c r="B7" s="428"/>
      <c r="C7" s="428"/>
      <c r="D7" s="434"/>
      <c r="E7" s="431"/>
      <c r="F7" s="369"/>
      <c r="G7" s="369"/>
      <c r="H7" s="371"/>
      <c r="J7" s="81"/>
      <c r="K7" s="82"/>
    </row>
    <row r="8" spans="1:11">
      <c r="A8" s="83">
        <v>1</v>
      </c>
      <c r="B8" s="84"/>
      <c r="C8" s="84"/>
      <c r="D8" s="85"/>
      <c r="E8" s="24"/>
      <c r="F8" s="25">
        <f>IF(基本信息!$C$4&lt;&gt;"B","",E8-D8)</f>
        <v>0</v>
      </c>
      <c r="G8" s="26">
        <f>IF(基本信息!$C$4&lt;&gt;"B","",IF(D8=0,0,ROUND(F8/ABS(D8),4)))</f>
        <v>0</v>
      </c>
      <c r="H8" s="86"/>
      <c r="J8" s="87"/>
      <c r="K8" s="88" t="str">
        <f>IF(D8-J8=0,"OK","F")</f>
        <v>OK</v>
      </c>
    </row>
    <row r="9" spans="1:11">
      <c r="A9" s="83">
        <f>A8+1</f>
        <v>2</v>
      </c>
      <c r="B9" s="84"/>
      <c r="C9" s="84"/>
      <c r="D9" s="85"/>
      <c r="E9" s="24"/>
      <c r="F9" s="25"/>
      <c r="G9" s="89"/>
      <c r="H9" s="86"/>
      <c r="J9" s="28"/>
      <c r="K9" s="90" t="str">
        <f>IF(D9-J9=0,"OK","F")</f>
        <v>OK</v>
      </c>
    </row>
    <row r="10" spans="1:11">
      <c r="A10" s="83">
        <f t="shared" ref="A10:A17" si="0">A9+1</f>
        <v>3</v>
      </c>
      <c r="B10" s="84"/>
      <c r="C10" s="84"/>
      <c r="D10" s="85"/>
      <c r="E10" s="24"/>
      <c r="F10" s="25"/>
      <c r="G10" s="89"/>
      <c r="H10" s="86"/>
      <c r="J10" s="28"/>
      <c r="K10" s="90"/>
    </row>
    <row r="11" spans="1:11">
      <c r="A11" s="83">
        <f t="shared" si="0"/>
        <v>4</v>
      </c>
      <c r="B11" s="84"/>
      <c r="C11" s="84"/>
      <c r="D11" s="85"/>
      <c r="E11" s="24"/>
      <c r="F11" s="25"/>
      <c r="G11" s="89"/>
      <c r="H11" s="86"/>
      <c r="J11" s="28"/>
      <c r="K11" s="90"/>
    </row>
    <row r="12" spans="1:11">
      <c r="A12" s="83">
        <f t="shared" si="0"/>
        <v>5</v>
      </c>
      <c r="B12" s="84"/>
      <c r="C12" s="84"/>
      <c r="D12" s="85"/>
      <c r="E12" s="24"/>
      <c r="F12" s="25"/>
      <c r="G12" s="89"/>
      <c r="H12" s="86"/>
      <c r="J12" s="28"/>
      <c r="K12" s="90"/>
    </row>
    <row r="13" spans="1:11">
      <c r="A13" s="83">
        <f t="shared" si="0"/>
        <v>6</v>
      </c>
      <c r="B13" s="84"/>
      <c r="C13" s="84"/>
      <c r="D13" s="85"/>
      <c r="E13" s="24"/>
      <c r="F13" s="25"/>
      <c r="G13" s="89"/>
      <c r="H13" s="86"/>
      <c r="J13" s="28"/>
      <c r="K13" s="90"/>
    </row>
    <row r="14" spans="1:11">
      <c r="A14" s="83">
        <f t="shared" si="0"/>
        <v>7</v>
      </c>
      <c r="B14" s="84"/>
      <c r="C14" s="84"/>
      <c r="D14" s="85"/>
      <c r="E14" s="24"/>
      <c r="F14" s="25"/>
      <c r="G14" s="89"/>
      <c r="H14" s="86"/>
      <c r="J14" s="28"/>
      <c r="K14" s="90"/>
    </row>
    <row r="15" spans="1:11">
      <c r="A15" s="83">
        <f t="shared" si="0"/>
        <v>8</v>
      </c>
      <c r="B15" s="84"/>
      <c r="C15" s="84"/>
      <c r="D15" s="85"/>
      <c r="E15" s="24"/>
      <c r="F15" s="25"/>
      <c r="G15" s="89"/>
      <c r="H15" s="86"/>
      <c r="J15" s="28"/>
      <c r="K15" s="90"/>
    </row>
    <row r="16" spans="1:11">
      <c r="A16" s="83">
        <f t="shared" si="0"/>
        <v>9</v>
      </c>
      <c r="B16" s="84"/>
      <c r="C16" s="84"/>
      <c r="D16" s="85"/>
      <c r="E16" s="24"/>
      <c r="F16" s="25"/>
      <c r="G16" s="89"/>
      <c r="H16" s="86"/>
      <c r="J16" s="28"/>
      <c r="K16" s="90"/>
    </row>
    <row r="17" spans="1:11">
      <c r="A17" s="83">
        <f t="shared" si="0"/>
        <v>10</v>
      </c>
      <c r="B17" s="91"/>
      <c r="C17" s="91"/>
      <c r="D17" s="85"/>
      <c r="E17" s="24"/>
      <c r="F17" s="25"/>
      <c r="G17" s="89"/>
      <c r="H17" s="92"/>
      <c r="J17" s="28"/>
      <c r="K17" s="93"/>
    </row>
    <row r="18" spans="1:11">
      <c r="A18" s="83"/>
      <c r="B18" s="94"/>
      <c r="C18" s="94"/>
      <c r="D18" s="85"/>
      <c r="E18" s="24"/>
      <c r="F18" s="25"/>
      <c r="G18" s="89"/>
      <c r="H18" s="92"/>
      <c r="J18" s="28"/>
      <c r="K18" s="93"/>
    </row>
    <row r="19" spans="1:11">
      <c r="A19" s="95"/>
      <c r="B19" s="96" t="s">
        <v>289</v>
      </c>
      <c r="C19" s="97"/>
      <c r="D19" s="98">
        <f>ROUND(SUM(D8:D18),2)</f>
        <v>0</v>
      </c>
      <c r="E19" s="38">
        <f>IF(基本信息!$C$4&lt;&gt;"B","",ROUND(SUM(E8:E18),2))</f>
        <v>0</v>
      </c>
      <c r="F19" s="39">
        <f>IF(基本信息!$C$4&lt;&gt;"B","",ROUND(SUM(F8:F18),2))</f>
        <v>0</v>
      </c>
      <c r="G19" s="99">
        <f>IF(基本信息!$C$4&lt;&gt;"B","",IF(D19=0,0,ROUND(F19/ABS(D19),4)))</f>
        <v>0</v>
      </c>
      <c r="H19" s="100"/>
      <c r="J19" s="101"/>
      <c r="K19" s="102" t="str">
        <f>IF(D19-J19=0,"OK","F")</f>
        <v>OK</v>
      </c>
    </row>
    <row r="20" spans="1:11">
      <c r="A20" s="44"/>
      <c r="B20" s="44"/>
      <c r="C20" s="44"/>
      <c r="D20" s="44"/>
      <c r="E20" s="44"/>
      <c r="F20" s="44"/>
      <c r="G20" s="44"/>
      <c r="H20" s="44"/>
    </row>
    <row r="21" spans="1:11">
      <c r="A21" s="45" t="str">
        <f>"被评估企业填表人："&amp;基本信息!$C$13</f>
        <v>被评估企业填表人：陈冲</v>
      </c>
      <c r="B21" s="103"/>
      <c r="C21" s="103"/>
      <c r="D21" s="103"/>
      <c r="E21" s="44"/>
      <c r="F21" s="44"/>
      <c r="G21" s="44"/>
      <c r="H21" s="47" t="str">
        <f>IF(基本信息!$C$4="B","评估人员:"&amp;基本信息!$C71,"")</f>
        <v>评估人员:</v>
      </c>
      <c r="I21" s="48"/>
    </row>
    <row r="22" spans="1:11">
      <c r="A22" s="45" t="str">
        <f>"填表日期："&amp;基本信息!$C$14</f>
        <v>填表日期：2026年07月24日</v>
      </c>
      <c r="B22" s="103"/>
      <c r="C22" s="103"/>
      <c r="D22" s="103"/>
      <c r="E22" s="44"/>
      <c r="F22" s="44"/>
      <c r="G22" s="44"/>
      <c r="H22" s="44"/>
    </row>
  </sheetData>
  <mergeCells count="8">
    <mergeCell ref="F6:F7"/>
    <mergeCell ref="G6:G7"/>
    <mergeCell ref="H6:H7"/>
    <mergeCell ref="A6:A7"/>
    <mergeCell ref="B6:B7"/>
    <mergeCell ref="C6:C7"/>
    <mergeCell ref="D6:D7"/>
    <mergeCell ref="E6:E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8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22"/>
  <sheetViews>
    <sheetView showGridLines="0" view="pageBreakPreview" zoomScale="102" zoomScaleNormal="100" workbookViewId="0">
      <pane xSplit="8" ySplit="7" topLeftCell="I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4" width="13.2109375" customWidth="1"/>
    <col min="5" max="5" width="12.2109375" customWidth="1"/>
    <col min="6" max="6" width="11.85546875" customWidth="1"/>
    <col min="7" max="7" width="7.5703125" customWidth="1"/>
    <col min="9" max="9" width="3.640625" customWidth="1"/>
    <col min="10" max="10" width="9.640625" customWidth="1"/>
    <col min="11" max="11" width="5.5703125" customWidth="1"/>
  </cols>
  <sheetData>
    <row r="1" spans="1:11" ht="20.149999999999999">
      <c r="A1" s="2" t="str">
        <f>目录!$C57</f>
        <v>商誉评估明细表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6"/>
      <c r="G3" s="6"/>
      <c r="H3" s="6" t="str">
        <f>目录!$E57&amp;目录!$F57</f>
        <v>表4-15</v>
      </c>
    </row>
    <row r="4" spans="1:11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7.149999999999999">
      <c r="A5" s="70" t="s">
        <v>225</v>
      </c>
      <c r="B5" s="71"/>
      <c r="C5" s="71"/>
      <c r="D5" s="71"/>
      <c r="E5" s="72" t="s">
        <v>226</v>
      </c>
      <c r="F5" s="73"/>
      <c r="G5" s="73"/>
      <c r="H5" s="74"/>
    </row>
    <row r="6" spans="1:11" s="1" customFormat="1" ht="12.45">
      <c r="A6" s="425" t="s">
        <v>354</v>
      </c>
      <c r="B6" s="427" t="s">
        <v>576</v>
      </c>
      <c r="C6" s="427" t="s">
        <v>577</v>
      </c>
      <c r="D6" s="433" t="s">
        <v>207</v>
      </c>
      <c r="E6" s="430" t="s">
        <v>363</v>
      </c>
      <c r="F6" s="368" t="s">
        <v>209</v>
      </c>
      <c r="G6" s="368" t="s">
        <v>210</v>
      </c>
      <c r="H6" s="370" t="s">
        <v>221</v>
      </c>
      <c r="J6" s="76" t="s">
        <v>227</v>
      </c>
      <c r="K6" s="76" t="s">
        <v>228</v>
      </c>
    </row>
    <row r="7" spans="1:11" s="1" customFormat="1" ht="12.45">
      <c r="A7" s="426"/>
      <c r="B7" s="428"/>
      <c r="C7" s="428"/>
      <c r="D7" s="434"/>
      <c r="E7" s="431"/>
      <c r="F7" s="369"/>
      <c r="G7" s="369"/>
      <c r="H7" s="371"/>
      <c r="J7" s="81"/>
      <c r="K7" s="82"/>
    </row>
    <row r="8" spans="1:11">
      <c r="A8" s="83">
        <v>1</v>
      </c>
      <c r="B8" s="84"/>
      <c r="C8" s="107"/>
      <c r="D8" s="85"/>
      <c r="E8" s="24"/>
      <c r="F8" s="25">
        <f>IF(基本信息!$C$4&lt;&gt;"B","",E8-D8)</f>
        <v>0</v>
      </c>
      <c r="G8" s="26">
        <f>IF(基本信息!$C$4&lt;&gt;"B","",IF(D8=0,0,ROUND(F8/ABS(D8),4)))</f>
        <v>0</v>
      </c>
      <c r="H8" s="86"/>
      <c r="J8" s="87"/>
      <c r="K8" s="88" t="str">
        <f>IF(D8-J8=0,"OK","F")</f>
        <v>OK</v>
      </c>
    </row>
    <row r="9" spans="1:11">
      <c r="A9" s="83">
        <f>A8+1</f>
        <v>2</v>
      </c>
      <c r="B9" s="84"/>
      <c r="C9" s="107"/>
      <c r="D9" s="85"/>
      <c r="E9" s="24"/>
      <c r="F9" s="25"/>
      <c r="G9" s="89"/>
      <c r="H9" s="86"/>
      <c r="J9" s="28"/>
      <c r="K9" s="90" t="str">
        <f>IF(D9-J9=0,"OK","F")</f>
        <v>OK</v>
      </c>
    </row>
    <row r="10" spans="1:11">
      <c r="A10" s="83">
        <f t="shared" ref="A10:A17" si="0">A9+1</f>
        <v>3</v>
      </c>
      <c r="B10" s="84"/>
      <c r="C10" s="107"/>
      <c r="D10" s="85"/>
      <c r="E10" s="24"/>
      <c r="F10" s="25"/>
      <c r="G10" s="89"/>
      <c r="H10" s="86"/>
      <c r="J10" s="28"/>
      <c r="K10" s="90"/>
    </row>
    <row r="11" spans="1:11">
      <c r="A11" s="83">
        <f t="shared" si="0"/>
        <v>4</v>
      </c>
      <c r="B11" s="84"/>
      <c r="C11" s="107"/>
      <c r="D11" s="85"/>
      <c r="E11" s="24"/>
      <c r="F11" s="25"/>
      <c r="G11" s="89"/>
      <c r="H11" s="86"/>
      <c r="J11" s="28"/>
      <c r="K11" s="90"/>
    </row>
    <row r="12" spans="1:11">
      <c r="A12" s="83">
        <f t="shared" si="0"/>
        <v>5</v>
      </c>
      <c r="B12" s="84"/>
      <c r="C12" s="107"/>
      <c r="D12" s="85"/>
      <c r="E12" s="24"/>
      <c r="F12" s="25"/>
      <c r="G12" s="89"/>
      <c r="H12" s="86"/>
      <c r="J12" s="28"/>
      <c r="K12" s="90"/>
    </row>
    <row r="13" spans="1:11">
      <c r="A13" s="83">
        <f t="shared" si="0"/>
        <v>6</v>
      </c>
      <c r="B13" s="84"/>
      <c r="C13" s="107"/>
      <c r="D13" s="85"/>
      <c r="E13" s="24"/>
      <c r="F13" s="25"/>
      <c r="G13" s="89"/>
      <c r="H13" s="86"/>
      <c r="J13" s="28"/>
      <c r="K13" s="90"/>
    </row>
    <row r="14" spans="1:11">
      <c r="A14" s="83">
        <f t="shared" si="0"/>
        <v>7</v>
      </c>
      <c r="B14" s="84"/>
      <c r="C14" s="107"/>
      <c r="D14" s="85"/>
      <c r="E14" s="24"/>
      <c r="F14" s="25"/>
      <c r="G14" s="89"/>
      <c r="H14" s="86"/>
      <c r="J14" s="28"/>
      <c r="K14" s="90"/>
    </row>
    <row r="15" spans="1:11">
      <c r="A15" s="83">
        <f t="shared" si="0"/>
        <v>8</v>
      </c>
      <c r="B15" s="84"/>
      <c r="C15" s="107"/>
      <c r="D15" s="85"/>
      <c r="E15" s="24"/>
      <c r="F15" s="25"/>
      <c r="G15" s="89"/>
      <c r="H15" s="86"/>
      <c r="J15" s="28"/>
      <c r="K15" s="90"/>
    </row>
    <row r="16" spans="1:11">
      <c r="A16" s="83">
        <f t="shared" si="0"/>
        <v>9</v>
      </c>
      <c r="B16" s="84"/>
      <c r="C16" s="107"/>
      <c r="D16" s="85"/>
      <c r="E16" s="24"/>
      <c r="F16" s="25"/>
      <c r="G16" s="89"/>
      <c r="H16" s="86"/>
      <c r="J16" s="28"/>
      <c r="K16" s="90"/>
    </row>
    <row r="17" spans="1:11">
      <c r="A17" s="83">
        <f t="shared" si="0"/>
        <v>10</v>
      </c>
      <c r="B17" s="91"/>
      <c r="C17" s="108"/>
      <c r="D17" s="85"/>
      <c r="E17" s="24"/>
      <c r="F17" s="25"/>
      <c r="G17" s="89"/>
      <c r="H17" s="92"/>
      <c r="J17" s="28"/>
      <c r="K17" s="93"/>
    </row>
    <row r="18" spans="1:11">
      <c r="A18" s="83"/>
      <c r="B18" s="94"/>
      <c r="C18" s="108"/>
      <c r="D18" s="85"/>
      <c r="E18" s="24"/>
      <c r="F18" s="25"/>
      <c r="G18" s="89"/>
      <c r="H18" s="92"/>
      <c r="J18" s="28"/>
      <c r="K18" s="93"/>
    </row>
    <row r="19" spans="1:11">
      <c r="A19" s="95"/>
      <c r="B19" s="96" t="s">
        <v>289</v>
      </c>
      <c r="C19" s="97"/>
      <c r="D19" s="98">
        <f>ROUND(SUM(D8:D18),2)</f>
        <v>0</v>
      </c>
      <c r="E19" s="38">
        <f>IF(基本信息!$C$4&lt;&gt;"B","",ROUND(SUM(E8:E18),2))</f>
        <v>0</v>
      </c>
      <c r="F19" s="39">
        <f>IF(基本信息!$C$4&lt;&gt;"B","",ROUND(SUM(F8:F18),2))</f>
        <v>0</v>
      </c>
      <c r="G19" s="99">
        <f>IF(基本信息!$C$4&lt;&gt;"B","",IF(D19=0,0,ROUND(F19/ABS(D19),4)))</f>
        <v>0</v>
      </c>
      <c r="H19" s="100"/>
      <c r="J19" s="101"/>
      <c r="K19" s="102" t="str">
        <f>IF(D19-J19=0,"OK","F")</f>
        <v>OK</v>
      </c>
    </row>
    <row r="20" spans="1:11">
      <c r="A20" s="44"/>
      <c r="B20" s="44"/>
      <c r="C20" s="44"/>
      <c r="D20" s="44"/>
      <c r="E20" s="44"/>
      <c r="F20" s="44"/>
      <c r="G20" s="44"/>
      <c r="H20" s="44"/>
    </row>
    <row r="21" spans="1:11">
      <c r="A21" s="45" t="str">
        <f>"被评估企业填表人："&amp;基本信息!$C$13</f>
        <v>被评估企业填表人：陈冲</v>
      </c>
      <c r="B21" s="103"/>
      <c r="C21" s="103"/>
      <c r="D21" s="103"/>
      <c r="E21" s="44"/>
      <c r="F21" s="44"/>
      <c r="G21" s="44"/>
      <c r="H21" s="47" t="str">
        <f>IF(基本信息!$C$4="B","评估人员:"&amp;基本信息!$C72,"")</f>
        <v>评估人员:</v>
      </c>
      <c r="I21" s="48"/>
    </row>
    <row r="22" spans="1:11">
      <c r="A22" s="45" t="str">
        <f>"填表日期："&amp;基本信息!$C$14</f>
        <v>填表日期：2026年07月24日</v>
      </c>
      <c r="B22" s="103"/>
      <c r="C22" s="103"/>
      <c r="D22" s="103"/>
      <c r="E22" s="44"/>
      <c r="F22" s="44"/>
      <c r="G22" s="44"/>
      <c r="H22" s="44"/>
    </row>
  </sheetData>
  <mergeCells count="8">
    <mergeCell ref="F6:F7"/>
    <mergeCell ref="G6:G7"/>
    <mergeCell ref="H6:H7"/>
    <mergeCell ref="A6:A7"/>
    <mergeCell ref="B6:B7"/>
    <mergeCell ref="C6:C7"/>
    <mergeCell ref="D6:D7"/>
    <mergeCell ref="E6:E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8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M22"/>
  <sheetViews>
    <sheetView showGridLines="0" view="pageBreakPreview" zoomScale="99" zoomScaleNormal="100" workbookViewId="0">
      <pane xSplit="10" ySplit="7" topLeftCell="K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5" width="9.640625" customWidth="1"/>
    <col min="6" max="6" width="13.2109375" customWidth="1"/>
    <col min="7" max="7" width="12.2109375" customWidth="1"/>
    <col min="8" max="8" width="11.85546875" customWidth="1"/>
    <col min="9" max="9" width="7.5703125" customWidth="1"/>
    <col min="11" max="11" width="3.640625" customWidth="1"/>
    <col min="12" max="12" width="9.640625" customWidth="1"/>
    <col min="13" max="13" width="5.5703125" customWidth="1"/>
  </cols>
  <sheetData>
    <row r="1" spans="1:13" ht="20.149999999999999">
      <c r="A1" s="2" t="str">
        <f>目录!$C58</f>
        <v>长期待摊费用评估明细表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6"/>
      <c r="I3" s="6"/>
      <c r="J3" s="6" t="str">
        <f>目录!$E58&amp;目录!$F58</f>
        <v>表4-16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7.149999999999999">
      <c r="A5" s="70" t="s">
        <v>225</v>
      </c>
      <c r="B5" s="71"/>
      <c r="C5" s="71"/>
      <c r="D5" s="71"/>
      <c r="E5" s="71"/>
      <c r="F5" s="71"/>
      <c r="G5" s="72" t="s">
        <v>226</v>
      </c>
      <c r="H5" s="73"/>
      <c r="I5" s="73"/>
      <c r="J5" s="74"/>
    </row>
    <row r="6" spans="1:13" s="1" customFormat="1" ht="12.45">
      <c r="A6" s="425" t="s">
        <v>354</v>
      </c>
      <c r="B6" s="427" t="s">
        <v>578</v>
      </c>
      <c r="C6" s="427" t="s">
        <v>579</v>
      </c>
      <c r="D6" s="104" t="s">
        <v>580</v>
      </c>
      <c r="E6" s="104" t="s">
        <v>581</v>
      </c>
      <c r="F6" s="433" t="s">
        <v>207</v>
      </c>
      <c r="G6" s="430" t="s">
        <v>363</v>
      </c>
      <c r="H6" s="368" t="s">
        <v>209</v>
      </c>
      <c r="I6" s="368" t="s">
        <v>210</v>
      </c>
      <c r="J6" s="370" t="s">
        <v>221</v>
      </c>
      <c r="L6" s="76" t="s">
        <v>227</v>
      </c>
      <c r="M6" s="76" t="s">
        <v>228</v>
      </c>
    </row>
    <row r="7" spans="1:13" s="1" customFormat="1" ht="12.45">
      <c r="A7" s="426"/>
      <c r="B7" s="428"/>
      <c r="C7" s="428"/>
      <c r="D7" s="105" t="s">
        <v>582</v>
      </c>
      <c r="E7" s="105" t="s">
        <v>583</v>
      </c>
      <c r="F7" s="434"/>
      <c r="G7" s="431"/>
      <c r="H7" s="369"/>
      <c r="I7" s="369"/>
      <c r="J7" s="371"/>
      <c r="L7" s="81"/>
      <c r="M7" s="82"/>
    </row>
    <row r="8" spans="1:13">
      <c r="A8" s="83">
        <v>1</v>
      </c>
      <c r="B8" s="84"/>
      <c r="C8" s="85"/>
      <c r="D8" s="84"/>
      <c r="E8" s="106"/>
      <c r="F8" s="85"/>
      <c r="G8" s="24"/>
      <c r="H8" s="25">
        <f>IF(基本信息!$C$4&lt;&gt;"B","",G8-F8)</f>
        <v>0</v>
      </c>
      <c r="I8" s="26">
        <f>IF(基本信息!$C$4&lt;&gt;"B","",IF(F8=0,0,ROUND(H8/ABS(F8),4)))</f>
        <v>0</v>
      </c>
      <c r="J8" s="86"/>
      <c r="L8" s="87"/>
      <c r="M8" s="88" t="str">
        <f>IF(F8-L8=0,"OK","F")</f>
        <v>OK</v>
      </c>
    </row>
    <row r="9" spans="1:13">
      <c r="A9" s="83">
        <f>A8+1</f>
        <v>2</v>
      </c>
      <c r="B9" s="84"/>
      <c r="C9" s="85"/>
      <c r="D9" s="84"/>
      <c r="E9" s="106"/>
      <c r="F9" s="85"/>
      <c r="G9" s="24"/>
      <c r="H9" s="25"/>
      <c r="I9" s="89"/>
      <c r="J9" s="86"/>
      <c r="L9" s="28"/>
      <c r="M9" s="90" t="str">
        <f>IF(F9-L9=0,"OK","F")</f>
        <v>OK</v>
      </c>
    </row>
    <row r="10" spans="1:13">
      <c r="A10" s="83">
        <f t="shared" ref="A10:A17" si="0">A9+1</f>
        <v>3</v>
      </c>
      <c r="B10" s="84"/>
      <c r="C10" s="85"/>
      <c r="D10" s="84"/>
      <c r="E10" s="106"/>
      <c r="F10" s="85"/>
      <c r="G10" s="24"/>
      <c r="H10" s="25"/>
      <c r="I10" s="89"/>
      <c r="J10" s="86"/>
      <c r="L10" s="28"/>
      <c r="M10" s="90"/>
    </row>
    <row r="11" spans="1:13">
      <c r="A11" s="83">
        <f t="shared" si="0"/>
        <v>4</v>
      </c>
      <c r="B11" s="84"/>
      <c r="C11" s="85"/>
      <c r="D11" s="84"/>
      <c r="E11" s="106"/>
      <c r="F11" s="85"/>
      <c r="G11" s="24"/>
      <c r="H11" s="25"/>
      <c r="I11" s="89"/>
      <c r="J11" s="86"/>
      <c r="L11" s="28"/>
      <c r="M11" s="90"/>
    </row>
    <row r="12" spans="1:13">
      <c r="A12" s="83">
        <f t="shared" si="0"/>
        <v>5</v>
      </c>
      <c r="B12" s="84"/>
      <c r="C12" s="85"/>
      <c r="D12" s="84"/>
      <c r="E12" s="106"/>
      <c r="F12" s="85"/>
      <c r="G12" s="24"/>
      <c r="H12" s="25"/>
      <c r="I12" s="89"/>
      <c r="J12" s="86"/>
      <c r="L12" s="28"/>
      <c r="M12" s="90"/>
    </row>
    <row r="13" spans="1:13">
      <c r="A13" s="83">
        <f t="shared" si="0"/>
        <v>6</v>
      </c>
      <c r="B13" s="84"/>
      <c r="C13" s="85"/>
      <c r="D13" s="84"/>
      <c r="E13" s="106"/>
      <c r="F13" s="85"/>
      <c r="G13" s="24"/>
      <c r="H13" s="25"/>
      <c r="I13" s="89"/>
      <c r="J13" s="86"/>
      <c r="L13" s="28"/>
      <c r="M13" s="90"/>
    </row>
    <row r="14" spans="1:13">
      <c r="A14" s="83">
        <f t="shared" si="0"/>
        <v>7</v>
      </c>
      <c r="B14" s="84"/>
      <c r="C14" s="85"/>
      <c r="D14" s="84"/>
      <c r="E14" s="106"/>
      <c r="F14" s="85"/>
      <c r="G14" s="24"/>
      <c r="H14" s="25"/>
      <c r="I14" s="89"/>
      <c r="J14" s="86"/>
      <c r="L14" s="28"/>
      <c r="M14" s="90"/>
    </row>
    <row r="15" spans="1:13">
      <c r="A15" s="83">
        <f t="shared" si="0"/>
        <v>8</v>
      </c>
      <c r="B15" s="84"/>
      <c r="C15" s="85"/>
      <c r="D15" s="84"/>
      <c r="E15" s="106"/>
      <c r="F15" s="85"/>
      <c r="G15" s="24"/>
      <c r="H15" s="25"/>
      <c r="I15" s="89"/>
      <c r="J15" s="86"/>
      <c r="L15" s="28"/>
      <c r="M15" s="90"/>
    </row>
    <row r="16" spans="1:13">
      <c r="A16" s="83">
        <f t="shared" si="0"/>
        <v>9</v>
      </c>
      <c r="B16" s="84"/>
      <c r="C16" s="85"/>
      <c r="D16" s="84"/>
      <c r="E16" s="106"/>
      <c r="F16" s="85"/>
      <c r="G16" s="24"/>
      <c r="H16" s="25"/>
      <c r="I16" s="89"/>
      <c r="J16" s="86"/>
      <c r="L16" s="28"/>
      <c r="M16" s="90"/>
    </row>
    <row r="17" spans="1:13">
      <c r="A17" s="83">
        <f t="shared" si="0"/>
        <v>10</v>
      </c>
      <c r="B17" s="91"/>
      <c r="C17" s="85"/>
      <c r="D17" s="91"/>
      <c r="E17" s="106"/>
      <c r="F17" s="85"/>
      <c r="G17" s="24"/>
      <c r="H17" s="25"/>
      <c r="I17" s="89"/>
      <c r="J17" s="92"/>
      <c r="L17" s="28"/>
      <c r="M17" s="93"/>
    </row>
    <row r="18" spans="1:13">
      <c r="A18" s="83"/>
      <c r="B18" s="94"/>
      <c r="C18" s="85"/>
      <c r="D18" s="94"/>
      <c r="E18" s="106"/>
      <c r="F18" s="85"/>
      <c r="G18" s="24"/>
      <c r="H18" s="25"/>
      <c r="I18" s="89"/>
      <c r="J18" s="92"/>
      <c r="L18" s="28"/>
      <c r="M18" s="93"/>
    </row>
    <row r="19" spans="1:13">
      <c r="A19" s="95"/>
      <c r="B19" s="96" t="s">
        <v>289</v>
      </c>
      <c r="C19" s="97"/>
      <c r="D19" s="97"/>
      <c r="E19" s="97"/>
      <c r="F19" s="98">
        <f>ROUND(SUM(F8:F18),2)</f>
        <v>0</v>
      </c>
      <c r="G19" s="38">
        <f>IF(基本信息!$C$4&lt;&gt;"B","",ROUND(SUM(G8:G18),2))</f>
        <v>0</v>
      </c>
      <c r="H19" s="39">
        <f>IF(基本信息!$C$4&lt;&gt;"B","",ROUND(SUM(H8:H18),2))</f>
        <v>0</v>
      </c>
      <c r="I19" s="99">
        <f>IF(基本信息!$C$4&lt;&gt;"B","",IF(F19=0,0,ROUND(H19/ABS(F19),4)))</f>
        <v>0</v>
      </c>
      <c r="J19" s="100"/>
      <c r="L19" s="101"/>
      <c r="M19" s="102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103"/>
      <c r="C21" s="103"/>
      <c r="D21" s="103"/>
      <c r="E21" s="103"/>
      <c r="F21" s="103"/>
      <c r="G21" s="44"/>
      <c r="H21" s="44"/>
      <c r="I21" s="44"/>
      <c r="J21" s="47" t="str">
        <f>IF(基本信息!$C$4="B","评估人员:"&amp;基本信息!$C73,"")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103"/>
      <c r="C22" s="103"/>
      <c r="D22" s="103"/>
      <c r="E22" s="103"/>
      <c r="F22" s="103"/>
      <c r="G22" s="44"/>
      <c r="H22" s="44"/>
      <c r="I22" s="44"/>
      <c r="J22" s="44"/>
    </row>
  </sheetData>
  <mergeCells count="8">
    <mergeCell ref="H6:H7"/>
    <mergeCell ref="I6:I7"/>
    <mergeCell ref="J6:J7"/>
    <mergeCell ref="A6:A7"/>
    <mergeCell ref="B6:B7"/>
    <mergeCell ref="C6:C7"/>
    <mergeCell ref="F6:F7"/>
    <mergeCell ref="G6:G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22"/>
  <sheetViews>
    <sheetView showGridLines="0" view="pageBreakPreview" zoomScale="112" zoomScaleNormal="100" workbookViewId="0">
      <pane xSplit="8" ySplit="7" topLeftCell="I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4" width="13.2109375" customWidth="1"/>
    <col min="5" max="5" width="12.2109375" customWidth="1"/>
    <col min="6" max="6" width="11.85546875" customWidth="1"/>
    <col min="7" max="7" width="7.5703125" customWidth="1"/>
    <col min="9" max="9" width="3.640625" customWidth="1"/>
    <col min="10" max="10" width="9.640625" customWidth="1"/>
    <col min="11" max="11" width="5.5703125" customWidth="1"/>
  </cols>
  <sheetData>
    <row r="1" spans="1:11" ht="20.149999999999999">
      <c r="A1" s="2" t="str">
        <f>目录!$C59</f>
        <v>递延所得税资产评估明细表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6"/>
      <c r="G3" s="6"/>
      <c r="H3" s="6" t="str">
        <f>目录!$E59&amp;目录!$F59</f>
        <v>表4-17</v>
      </c>
    </row>
    <row r="4" spans="1:11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7.149999999999999">
      <c r="A5" s="70" t="s">
        <v>225</v>
      </c>
      <c r="B5" s="71"/>
      <c r="C5" s="71"/>
      <c r="D5" s="71"/>
      <c r="E5" s="72" t="s">
        <v>226</v>
      </c>
      <c r="F5" s="73"/>
      <c r="G5" s="73"/>
      <c r="H5" s="74"/>
    </row>
    <row r="6" spans="1:11" s="1" customFormat="1" ht="12.45">
      <c r="A6" s="425" t="s">
        <v>354</v>
      </c>
      <c r="B6" s="427" t="s">
        <v>584</v>
      </c>
      <c r="C6" s="104" t="s">
        <v>585</v>
      </c>
      <c r="D6" s="433" t="s">
        <v>207</v>
      </c>
      <c r="E6" s="430" t="s">
        <v>363</v>
      </c>
      <c r="F6" s="368" t="s">
        <v>209</v>
      </c>
      <c r="G6" s="368" t="s">
        <v>210</v>
      </c>
      <c r="H6" s="370" t="s">
        <v>221</v>
      </c>
      <c r="J6" s="76" t="s">
        <v>227</v>
      </c>
      <c r="K6" s="76" t="s">
        <v>228</v>
      </c>
    </row>
    <row r="7" spans="1:11" s="1" customFormat="1" ht="12.45">
      <c r="A7" s="426"/>
      <c r="B7" s="428"/>
      <c r="C7" s="105" t="s">
        <v>586</v>
      </c>
      <c r="D7" s="434"/>
      <c r="E7" s="431"/>
      <c r="F7" s="369"/>
      <c r="G7" s="369"/>
      <c r="H7" s="371"/>
      <c r="J7" s="81"/>
      <c r="K7" s="82"/>
    </row>
    <row r="8" spans="1:11">
      <c r="A8" s="83">
        <v>1</v>
      </c>
      <c r="B8" s="84"/>
      <c r="C8" s="106"/>
      <c r="D8" s="85"/>
      <c r="E8" s="24"/>
      <c r="F8" s="25">
        <f>IF(基本信息!$C$4&lt;&gt;"B","",E8-D8)</f>
        <v>0</v>
      </c>
      <c r="G8" s="26">
        <f>IF(基本信息!$C$4&lt;&gt;"B","",IF(D8=0,0,ROUND(F8/ABS(D8),4)))</f>
        <v>0</v>
      </c>
      <c r="H8" s="86"/>
      <c r="J8" s="87"/>
      <c r="K8" s="88" t="str">
        <f>IF(D8-J8=0,"OK","F")</f>
        <v>OK</v>
      </c>
    </row>
    <row r="9" spans="1:11">
      <c r="A9" s="83">
        <f>A8+1</f>
        <v>2</v>
      </c>
      <c r="B9" s="84"/>
      <c r="C9" s="106"/>
      <c r="D9" s="85"/>
      <c r="E9" s="24"/>
      <c r="F9" s="25"/>
      <c r="G9" s="89"/>
      <c r="H9" s="86"/>
      <c r="J9" s="28"/>
      <c r="K9" s="90" t="str">
        <f>IF(D9-J9=0,"OK","F")</f>
        <v>OK</v>
      </c>
    </row>
    <row r="10" spans="1:11">
      <c r="A10" s="83">
        <f t="shared" ref="A10:A17" si="0">A9+1</f>
        <v>3</v>
      </c>
      <c r="B10" s="84"/>
      <c r="C10" s="106"/>
      <c r="D10" s="85"/>
      <c r="E10" s="24"/>
      <c r="F10" s="25"/>
      <c r="G10" s="89"/>
      <c r="H10" s="86"/>
      <c r="J10" s="28"/>
      <c r="K10" s="90"/>
    </row>
    <row r="11" spans="1:11">
      <c r="A11" s="83">
        <f t="shared" si="0"/>
        <v>4</v>
      </c>
      <c r="B11" s="84"/>
      <c r="C11" s="106"/>
      <c r="D11" s="85"/>
      <c r="E11" s="24"/>
      <c r="F11" s="25"/>
      <c r="G11" s="89"/>
      <c r="H11" s="86"/>
      <c r="J11" s="28"/>
      <c r="K11" s="90"/>
    </row>
    <row r="12" spans="1:11">
      <c r="A12" s="83">
        <f t="shared" si="0"/>
        <v>5</v>
      </c>
      <c r="B12" s="84"/>
      <c r="C12" s="106"/>
      <c r="D12" s="85"/>
      <c r="E12" s="24"/>
      <c r="F12" s="25"/>
      <c r="G12" s="89"/>
      <c r="H12" s="86"/>
      <c r="J12" s="28"/>
      <c r="K12" s="90"/>
    </row>
    <row r="13" spans="1:11">
      <c r="A13" s="83">
        <f t="shared" si="0"/>
        <v>6</v>
      </c>
      <c r="B13" s="84"/>
      <c r="C13" s="106"/>
      <c r="D13" s="85"/>
      <c r="E13" s="24"/>
      <c r="F13" s="25"/>
      <c r="G13" s="89"/>
      <c r="H13" s="86"/>
      <c r="J13" s="28"/>
      <c r="K13" s="90"/>
    </row>
    <row r="14" spans="1:11">
      <c r="A14" s="83">
        <f t="shared" si="0"/>
        <v>7</v>
      </c>
      <c r="B14" s="84"/>
      <c r="C14" s="106"/>
      <c r="D14" s="85"/>
      <c r="E14" s="24"/>
      <c r="F14" s="25"/>
      <c r="G14" s="89"/>
      <c r="H14" s="86"/>
      <c r="J14" s="28"/>
      <c r="K14" s="90"/>
    </row>
    <row r="15" spans="1:11">
      <c r="A15" s="83">
        <f t="shared" si="0"/>
        <v>8</v>
      </c>
      <c r="B15" s="84"/>
      <c r="C15" s="106"/>
      <c r="D15" s="85"/>
      <c r="E15" s="24"/>
      <c r="F15" s="25"/>
      <c r="G15" s="89"/>
      <c r="H15" s="86"/>
      <c r="J15" s="28"/>
      <c r="K15" s="90"/>
    </row>
    <row r="16" spans="1:11">
      <c r="A16" s="83">
        <f t="shared" si="0"/>
        <v>9</v>
      </c>
      <c r="B16" s="84"/>
      <c r="C16" s="106"/>
      <c r="D16" s="85"/>
      <c r="E16" s="24"/>
      <c r="F16" s="25"/>
      <c r="G16" s="89"/>
      <c r="H16" s="86"/>
      <c r="J16" s="28"/>
      <c r="K16" s="90"/>
    </row>
    <row r="17" spans="1:11">
      <c r="A17" s="83">
        <f t="shared" si="0"/>
        <v>10</v>
      </c>
      <c r="B17" s="91"/>
      <c r="C17" s="106"/>
      <c r="D17" s="85"/>
      <c r="E17" s="24"/>
      <c r="F17" s="25"/>
      <c r="G17" s="89"/>
      <c r="H17" s="92"/>
      <c r="J17" s="28"/>
      <c r="K17" s="93"/>
    </row>
    <row r="18" spans="1:11">
      <c r="A18" s="83"/>
      <c r="B18" s="94"/>
      <c r="C18" s="106"/>
      <c r="D18" s="85"/>
      <c r="E18" s="24"/>
      <c r="F18" s="25"/>
      <c r="G18" s="89"/>
      <c r="H18" s="92"/>
      <c r="J18" s="28"/>
      <c r="K18" s="93"/>
    </row>
    <row r="19" spans="1:11">
      <c r="A19" s="95"/>
      <c r="B19" s="96" t="s">
        <v>289</v>
      </c>
      <c r="C19" s="97"/>
      <c r="D19" s="98">
        <f>ROUND(SUM(D8:D18),2)</f>
        <v>0</v>
      </c>
      <c r="E19" s="38">
        <f>IF(基本信息!$C$4&lt;&gt;"B","",ROUND(SUM(E8:E18),2))</f>
        <v>0</v>
      </c>
      <c r="F19" s="39">
        <f>IF(基本信息!$C$4&lt;&gt;"B","",ROUND(SUM(F8:F18),2))</f>
        <v>0</v>
      </c>
      <c r="G19" s="99">
        <f>IF(基本信息!$C$4&lt;&gt;"B","",IF(D19=0,0,ROUND(F19/ABS(D19),4)))</f>
        <v>0</v>
      </c>
      <c r="H19" s="100"/>
      <c r="J19" s="101"/>
      <c r="K19" s="102" t="str">
        <f>IF(D19-J19=0,"OK","F")</f>
        <v>OK</v>
      </c>
    </row>
    <row r="20" spans="1:11">
      <c r="A20" s="44"/>
      <c r="B20" s="44"/>
      <c r="C20" s="44"/>
      <c r="D20" s="44"/>
      <c r="E20" s="44"/>
      <c r="F20" s="44"/>
      <c r="G20" s="44"/>
      <c r="H20" s="44"/>
    </row>
    <row r="21" spans="1:11">
      <c r="A21" s="45" t="str">
        <f>"被评估企业填表人："&amp;基本信息!$C$13</f>
        <v>被评估企业填表人：陈冲</v>
      </c>
      <c r="B21" s="103"/>
      <c r="C21" s="103"/>
      <c r="D21" s="103"/>
      <c r="E21" s="44"/>
      <c r="F21" s="44"/>
      <c r="G21" s="44"/>
      <c r="H21" s="47" t="str">
        <f>IF(基本信息!$C$4="B","评估人员:"&amp;基本信息!$C74,"")</f>
        <v>评估人员:</v>
      </c>
      <c r="I21" s="48"/>
    </row>
    <row r="22" spans="1:11">
      <c r="A22" s="45" t="str">
        <f>"填表日期："&amp;基本信息!$C$14</f>
        <v>填表日期：2026年07月24日</v>
      </c>
      <c r="B22" s="103"/>
      <c r="C22" s="103"/>
      <c r="D22" s="103"/>
      <c r="E22" s="44"/>
      <c r="F22" s="44"/>
      <c r="G22" s="44"/>
      <c r="H22" s="44"/>
    </row>
  </sheetData>
  <mergeCells count="7">
    <mergeCell ref="G6:G7"/>
    <mergeCell ref="H6:H7"/>
    <mergeCell ref="A6:A7"/>
    <mergeCell ref="B6:B7"/>
    <mergeCell ref="D6:D7"/>
    <mergeCell ref="E6:E7"/>
    <mergeCell ref="F6:F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8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22"/>
  <sheetViews>
    <sheetView showGridLines="0" view="pageBreakPreview" zoomScale="102" zoomScaleNormal="100" workbookViewId="0">
      <pane xSplit="8" ySplit="7" topLeftCell="I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5.42578125" customWidth="1"/>
    <col min="2" max="2" width="30.35546875" customWidth="1"/>
    <col min="3" max="3" width="9.640625" customWidth="1"/>
    <col min="4" max="4" width="13.2109375" customWidth="1"/>
    <col min="5" max="5" width="12.2109375" customWidth="1"/>
    <col min="6" max="6" width="11.85546875" customWidth="1"/>
    <col min="7" max="7" width="7.5703125" customWidth="1"/>
    <col min="9" max="9" width="3.640625" customWidth="1"/>
    <col min="10" max="10" width="9.640625" customWidth="1"/>
    <col min="11" max="11" width="5.5703125" customWidth="1"/>
  </cols>
  <sheetData>
    <row r="1" spans="1:11" ht="20.149999999999999">
      <c r="A1" s="2" t="str">
        <f>目录!$C60</f>
        <v>其他非流动资产评估明细表</v>
      </c>
      <c r="B1" s="3"/>
      <c r="C1" s="3"/>
      <c r="D1" s="3"/>
      <c r="E1" s="3"/>
      <c r="F1" s="3"/>
      <c r="G1" s="3"/>
      <c r="H1" s="3"/>
    </row>
    <row r="2" spans="1:11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</row>
    <row r="3" spans="1:11">
      <c r="A3" s="5"/>
      <c r="B3" s="5"/>
      <c r="C3" s="5"/>
      <c r="D3" s="5"/>
      <c r="E3" s="5"/>
      <c r="F3" s="6"/>
      <c r="G3" s="6"/>
      <c r="H3" s="6" t="str">
        <f>目录!$E60&amp;目录!$F60</f>
        <v>表4-18</v>
      </c>
    </row>
    <row r="4" spans="1:11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6" t="s">
        <v>224</v>
      </c>
    </row>
    <row r="5" spans="1:11" ht="17.149999999999999">
      <c r="A5" s="70" t="s">
        <v>225</v>
      </c>
      <c r="B5" s="71"/>
      <c r="C5" s="71"/>
      <c r="D5" s="71"/>
      <c r="E5" s="72" t="s">
        <v>226</v>
      </c>
      <c r="F5" s="73"/>
      <c r="G5" s="73"/>
      <c r="H5" s="74"/>
    </row>
    <row r="6" spans="1:11" s="1" customFormat="1" ht="12.45">
      <c r="A6" s="425" t="s">
        <v>354</v>
      </c>
      <c r="B6" s="427" t="s">
        <v>587</v>
      </c>
      <c r="C6" s="427" t="s">
        <v>588</v>
      </c>
      <c r="D6" s="433" t="s">
        <v>207</v>
      </c>
      <c r="E6" s="430" t="s">
        <v>363</v>
      </c>
      <c r="F6" s="368" t="s">
        <v>209</v>
      </c>
      <c r="G6" s="368" t="s">
        <v>210</v>
      </c>
      <c r="H6" s="370" t="s">
        <v>221</v>
      </c>
      <c r="J6" s="76" t="s">
        <v>227</v>
      </c>
      <c r="K6" s="76" t="s">
        <v>228</v>
      </c>
    </row>
    <row r="7" spans="1:11" s="1" customFormat="1" ht="12.45">
      <c r="A7" s="426"/>
      <c r="B7" s="428"/>
      <c r="C7" s="428"/>
      <c r="D7" s="434"/>
      <c r="E7" s="431"/>
      <c r="F7" s="369"/>
      <c r="G7" s="369"/>
      <c r="H7" s="371"/>
      <c r="J7" s="81"/>
      <c r="K7" s="82"/>
    </row>
    <row r="8" spans="1:11">
      <c r="A8" s="83">
        <v>1</v>
      </c>
      <c r="B8" s="84"/>
      <c r="C8" s="84"/>
      <c r="D8" s="85"/>
      <c r="E8" s="24"/>
      <c r="F8" s="25">
        <f>IF(基本信息!$C$4&lt;&gt;"B","",E8-D8)</f>
        <v>0</v>
      </c>
      <c r="G8" s="26">
        <f>IF(基本信息!$C$4&lt;&gt;"B","",IF(D8=0,0,ROUND(F8/ABS(D8),4)))</f>
        <v>0</v>
      </c>
      <c r="H8" s="86"/>
      <c r="J8" s="87"/>
      <c r="K8" s="88" t="str">
        <f>IF(D8-J8=0,"OK","F")</f>
        <v>OK</v>
      </c>
    </row>
    <row r="9" spans="1:11">
      <c r="A9" s="83">
        <f>A8+1</f>
        <v>2</v>
      </c>
      <c r="B9" s="84"/>
      <c r="C9" s="84"/>
      <c r="D9" s="85"/>
      <c r="E9" s="24"/>
      <c r="F9" s="25"/>
      <c r="G9" s="89"/>
      <c r="H9" s="86"/>
      <c r="J9" s="28"/>
      <c r="K9" s="90" t="str">
        <f>IF(D9-J9=0,"OK","F")</f>
        <v>OK</v>
      </c>
    </row>
    <row r="10" spans="1:11">
      <c r="A10" s="83">
        <f t="shared" ref="A10:A17" si="0">A9+1</f>
        <v>3</v>
      </c>
      <c r="B10" s="84"/>
      <c r="C10" s="84"/>
      <c r="D10" s="85"/>
      <c r="E10" s="24"/>
      <c r="F10" s="25"/>
      <c r="G10" s="89"/>
      <c r="H10" s="86"/>
      <c r="J10" s="28"/>
      <c r="K10" s="90"/>
    </row>
    <row r="11" spans="1:11">
      <c r="A11" s="83">
        <f t="shared" si="0"/>
        <v>4</v>
      </c>
      <c r="B11" s="84"/>
      <c r="C11" s="84"/>
      <c r="D11" s="85"/>
      <c r="E11" s="24"/>
      <c r="F11" s="25"/>
      <c r="G11" s="89"/>
      <c r="H11" s="86"/>
      <c r="J11" s="28"/>
      <c r="K11" s="90"/>
    </row>
    <row r="12" spans="1:11">
      <c r="A12" s="83">
        <f t="shared" si="0"/>
        <v>5</v>
      </c>
      <c r="B12" s="84"/>
      <c r="C12" s="84"/>
      <c r="D12" s="85"/>
      <c r="E12" s="24"/>
      <c r="F12" s="25"/>
      <c r="G12" s="89"/>
      <c r="H12" s="86"/>
      <c r="J12" s="28"/>
      <c r="K12" s="90"/>
    </row>
    <row r="13" spans="1:11">
      <c r="A13" s="83">
        <f t="shared" si="0"/>
        <v>6</v>
      </c>
      <c r="B13" s="84"/>
      <c r="C13" s="84"/>
      <c r="D13" s="85"/>
      <c r="E13" s="24"/>
      <c r="F13" s="25"/>
      <c r="G13" s="89"/>
      <c r="H13" s="86"/>
      <c r="J13" s="28"/>
      <c r="K13" s="90"/>
    </row>
    <row r="14" spans="1:11">
      <c r="A14" s="83">
        <f t="shared" si="0"/>
        <v>7</v>
      </c>
      <c r="B14" s="84"/>
      <c r="C14" s="84"/>
      <c r="D14" s="85"/>
      <c r="E14" s="24"/>
      <c r="F14" s="25"/>
      <c r="G14" s="89"/>
      <c r="H14" s="86"/>
      <c r="J14" s="28"/>
      <c r="K14" s="90"/>
    </row>
    <row r="15" spans="1:11">
      <c r="A15" s="83">
        <f t="shared" si="0"/>
        <v>8</v>
      </c>
      <c r="B15" s="84"/>
      <c r="C15" s="84"/>
      <c r="D15" s="85"/>
      <c r="E15" s="24"/>
      <c r="F15" s="25"/>
      <c r="G15" s="89"/>
      <c r="H15" s="86"/>
      <c r="J15" s="28"/>
      <c r="K15" s="90"/>
    </row>
    <row r="16" spans="1:11">
      <c r="A16" s="83">
        <f t="shared" si="0"/>
        <v>9</v>
      </c>
      <c r="B16" s="84"/>
      <c r="C16" s="84"/>
      <c r="D16" s="85"/>
      <c r="E16" s="24"/>
      <c r="F16" s="25"/>
      <c r="G16" s="89"/>
      <c r="H16" s="86"/>
      <c r="J16" s="28"/>
      <c r="K16" s="90"/>
    </row>
    <row r="17" spans="1:11">
      <c r="A17" s="83">
        <f t="shared" si="0"/>
        <v>10</v>
      </c>
      <c r="B17" s="91"/>
      <c r="C17" s="91"/>
      <c r="D17" s="85"/>
      <c r="E17" s="24"/>
      <c r="F17" s="25"/>
      <c r="G17" s="89"/>
      <c r="H17" s="92"/>
      <c r="J17" s="28"/>
      <c r="K17" s="93"/>
    </row>
    <row r="18" spans="1:11">
      <c r="A18" s="83"/>
      <c r="B18" s="94"/>
      <c r="C18" s="94"/>
      <c r="D18" s="85"/>
      <c r="E18" s="24"/>
      <c r="F18" s="25"/>
      <c r="G18" s="89"/>
      <c r="H18" s="92"/>
      <c r="J18" s="28"/>
      <c r="K18" s="93"/>
    </row>
    <row r="19" spans="1:11">
      <c r="A19" s="95"/>
      <c r="B19" s="96" t="s">
        <v>289</v>
      </c>
      <c r="C19" s="97"/>
      <c r="D19" s="98">
        <f>ROUND(SUM(D8:D18),2)</f>
        <v>0</v>
      </c>
      <c r="E19" s="38">
        <f>IF(基本信息!$C$4&lt;&gt;"B","",ROUND(SUM(E8:E18),2))</f>
        <v>0</v>
      </c>
      <c r="F19" s="39">
        <f>IF(基本信息!$C$4&lt;&gt;"B","",ROUND(SUM(F8:F18),2))</f>
        <v>0</v>
      </c>
      <c r="G19" s="99">
        <f>IF(基本信息!$C$4&lt;&gt;"B","",IF(D19=0,0,ROUND(F19/ABS(D19),4)))</f>
        <v>0</v>
      </c>
      <c r="H19" s="100"/>
      <c r="J19" s="101"/>
      <c r="K19" s="102" t="str">
        <f>IF(D19-J19=0,"OK","F")</f>
        <v>OK</v>
      </c>
    </row>
    <row r="20" spans="1:11">
      <c r="A20" s="44"/>
      <c r="B20" s="44"/>
      <c r="C20" s="44"/>
      <c r="D20" s="44"/>
      <c r="E20" s="44"/>
      <c r="F20" s="44"/>
      <c r="G20" s="44"/>
      <c r="H20" s="44"/>
    </row>
    <row r="21" spans="1:11">
      <c r="A21" s="45" t="str">
        <f>"被评估企业填表人："&amp;基本信息!$C$13</f>
        <v>被评估企业填表人：陈冲</v>
      </c>
      <c r="B21" s="103"/>
      <c r="C21" s="103"/>
      <c r="D21" s="103"/>
      <c r="E21" s="44"/>
      <c r="F21" s="44"/>
      <c r="G21" s="44"/>
      <c r="H21" s="47" t="str">
        <f>IF(基本信息!$C$4="B","评估人员:"&amp;基本信息!$C75,"")</f>
        <v>评估人员:</v>
      </c>
      <c r="I21" s="48"/>
    </row>
    <row r="22" spans="1:11">
      <c r="A22" s="45" t="str">
        <f>"填表日期："&amp;基本信息!$C$14</f>
        <v>填表日期：2026年07月24日</v>
      </c>
      <c r="B22" s="103"/>
      <c r="C22" s="103"/>
      <c r="D22" s="103"/>
      <c r="E22" s="44"/>
      <c r="F22" s="44"/>
      <c r="G22" s="44"/>
      <c r="H22" s="44"/>
    </row>
  </sheetData>
  <mergeCells count="8">
    <mergeCell ref="F6:F7"/>
    <mergeCell ref="G6:G7"/>
    <mergeCell ref="H6:H7"/>
    <mergeCell ref="A6:A7"/>
    <mergeCell ref="B6:B7"/>
    <mergeCell ref="C6:C7"/>
    <mergeCell ref="D6:D7"/>
    <mergeCell ref="E6:E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8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I25"/>
  <sheetViews>
    <sheetView showGridLines="0" view="pageBreakPreview" zoomScale="99" zoomScaleNormal="100" workbookViewId="0">
      <pane xSplit="6" ySplit="7" topLeftCell="G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42.7851562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8.2" customHeight="1">
      <c r="A1" s="2" t="str">
        <f>目录!$C61</f>
        <v>流动负债评估汇总表</v>
      </c>
      <c r="B1" s="3"/>
      <c r="C1" s="3"/>
      <c r="D1" s="3"/>
      <c r="E1" s="3"/>
      <c r="F1" s="3"/>
    </row>
    <row r="2" spans="1:9">
      <c r="A2" s="4" t="str">
        <f>封面!$D$13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目录!$E61&amp;目录!$F61</f>
        <v>表5</v>
      </c>
    </row>
    <row r="4" spans="1:9">
      <c r="A4" s="5" t="str">
        <f>'1汇总'!$A$4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 s="1" customFormat="1" ht="12.45">
      <c r="A6" s="417" t="s">
        <v>205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 s="1" customFormat="1" ht="12.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18"/>
    </row>
    <row r="8" spans="1:9">
      <c r="A8" s="33" t="str">
        <f>基本信息!B77</f>
        <v>短期借款</v>
      </c>
      <c r="B8" s="59" t="s">
        <v>154</v>
      </c>
      <c r="C8" s="23">
        <f>'5.1短借款'!G19</f>
        <v>0</v>
      </c>
      <c r="D8" s="24">
        <f>IF(基本信息!$C$4="B",'5.1短借款'!H19,"")</f>
        <v>0</v>
      </c>
      <c r="E8" s="25">
        <f>IF(基本信息!$C$4="B",D8-C8,"")</f>
        <v>0</v>
      </c>
      <c r="F8" s="60">
        <f>IF(基本信息!$C$4="B",IF(C8=0,0,ROUND(E8/ABS(C8),4)),"")</f>
        <v>0</v>
      </c>
      <c r="H8" s="28"/>
      <c r="I8" s="43" t="str">
        <f t="shared" ref="I8:I13" si="0">IF(ABS(C8-H8)&lt;0.00001,"OK","F")</f>
        <v>OK</v>
      </c>
    </row>
    <row r="9" spans="1:9">
      <c r="A9" s="29" t="str">
        <f>基本信息!B78</f>
        <v>交易性金融负债</v>
      </c>
      <c r="B9" s="59" t="s">
        <v>156</v>
      </c>
      <c r="C9" s="23">
        <f>'5.2交易金融负债'!F19</f>
        <v>0</v>
      </c>
      <c r="D9" s="24">
        <f>IF(基本信息!$C$4="B",'5.2交易金融负债'!G19,"")</f>
        <v>0</v>
      </c>
      <c r="E9" s="25">
        <f>IF(基本信息!$C$4="B",D9-C9,"")</f>
        <v>0</v>
      </c>
      <c r="F9" s="60">
        <f>IF(基本信息!$C$4="B",IF(C9=0,0,ROUND(E9/ABS(C9),4)),"")</f>
        <v>0</v>
      </c>
      <c r="H9" s="28"/>
      <c r="I9" s="43" t="str">
        <f t="shared" si="0"/>
        <v>OK</v>
      </c>
    </row>
    <row r="10" spans="1:9">
      <c r="A10" s="29" t="str">
        <f>基本信息!B79</f>
        <v>衍生金融负债</v>
      </c>
      <c r="B10" s="59" t="s">
        <v>158</v>
      </c>
      <c r="C10" s="23">
        <f>'5.3衍生金融负债'!F19</f>
        <v>0</v>
      </c>
      <c r="D10" s="24">
        <f>IF(基本信息!$C$4="B",'5.3衍生金融负债'!G19,"")</f>
        <v>0</v>
      </c>
      <c r="E10" s="25">
        <f>IF(基本信息!$C$4="B",D10-C10,"")</f>
        <v>0</v>
      </c>
      <c r="F10" s="60">
        <f>IF(基本信息!$C$4="B",IF(C10=0,0,ROUND(E10/ABS(C10),4)),"")</f>
        <v>0</v>
      </c>
      <c r="H10" s="28"/>
      <c r="I10" s="43" t="str">
        <f t="shared" si="0"/>
        <v>OK</v>
      </c>
    </row>
    <row r="11" spans="1:9">
      <c r="A11" s="33" t="str">
        <f>基本信息!B80</f>
        <v>应付票据</v>
      </c>
      <c r="B11" s="59" t="s">
        <v>160</v>
      </c>
      <c r="C11" s="23">
        <f>'5.4应付票据'!G19</f>
        <v>0</v>
      </c>
      <c r="D11" s="24">
        <f>IF(基本信息!$C$4="B",'5.4应付票据'!H19,"")</f>
        <v>0</v>
      </c>
      <c r="E11" s="25">
        <f>IF(基本信息!$C$4="B",D11-C11,"")</f>
        <v>0</v>
      </c>
      <c r="F11" s="60">
        <f>IF(基本信息!$C$4="B",IF(C11=0,0,ROUND(E11/ABS(C11),4)),"")</f>
        <v>0</v>
      </c>
      <c r="H11" s="28"/>
      <c r="I11" s="43" t="str">
        <f t="shared" si="0"/>
        <v>OK</v>
      </c>
    </row>
    <row r="12" spans="1:9">
      <c r="A12" s="33" t="str">
        <f>基本信息!B81</f>
        <v>应付账款</v>
      </c>
      <c r="B12" s="59" t="s">
        <v>162</v>
      </c>
      <c r="C12" s="23">
        <f>'5.5应付账款'!F19</f>
        <v>0</v>
      </c>
      <c r="D12" s="24">
        <f>IF(基本信息!$C$4="B",'5.5应付账款'!G19,"")</f>
        <v>0</v>
      </c>
      <c r="E12" s="25">
        <f>IF(基本信息!$C$4="B",D12-C12,"")</f>
        <v>0</v>
      </c>
      <c r="F12" s="60">
        <f>IF(基本信息!$C$4="B",IF(C12=0,0,ROUND(E12/ABS(C12),4)),"")</f>
        <v>0</v>
      </c>
      <c r="H12" s="28"/>
      <c r="I12" s="43" t="str">
        <f t="shared" si="0"/>
        <v>OK</v>
      </c>
    </row>
    <row r="13" spans="1:9">
      <c r="A13" s="33" t="str">
        <f>基本信息!B82</f>
        <v>预收款项</v>
      </c>
      <c r="B13" s="59" t="s">
        <v>164</v>
      </c>
      <c r="C13" s="23">
        <f>'5.6预收款'!F19</f>
        <v>0</v>
      </c>
      <c r="D13" s="24">
        <f>IF(基本信息!$C$4="B",'5.6预收款'!G19,"")</f>
        <v>0</v>
      </c>
      <c r="E13" s="25">
        <f>IF(基本信息!$C$4="B",D13-C13,"")</f>
        <v>0</v>
      </c>
      <c r="F13" s="60">
        <f>IF(基本信息!$C$4="B",IF(C13=0,0,ROUND(E13/ABS(C13),4)),"")</f>
        <v>0</v>
      </c>
      <c r="H13" s="28"/>
      <c r="I13" s="43" t="str">
        <f t="shared" si="0"/>
        <v>OK</v>
      </c>
    </row>
    <row r="14" spans="1:9">
      <c r="A14" s="33" t="str">
        <f>基本信息!B83</f>
        <v>合同负债</v>
      </c>
      <c r="B14" s="59" t="s">
        <v>166</v>
      </c>
      <c r="C14" s="23">
        <f>'5.7合同债'!F19</f>
        <v>0</v>
      </c>
      <c r="D14" s="24">
        <f>IF(基本信息!$C$4="B",'5.7合同债'!G19,"")</f>
        <v>0</v>
      </c>
      <c r="E14" s="25">
        <f>IF(基本信息!$C$4="B",D14-C14,"")</f>
        <v>0</v>
      </c>
      <c r="F14" s="60">
        <f>IF(基本信息!$C$4="B",IF(C14=0,0,ROUND(E14/ABS(C14),4)),"")</f>
        <v>0</v>
      </c>
      <c r="H14" s="28"/>
      <c r="I14" s="43" t="str">
        <f t="shared" ref="I14:I22" si="1">IF(ABS(C14-H14)&lt;0.00001,"OK","F")</f>
        <v>OK</v>
      </c>
    </row>
    <row r="15" spans="1:9">
      <c r="A15" s="33" t="str">
        <f>基本信息!B84</f>
        <v>应付职工薪酬</v>
      </c>
      <c r="B15" s="59" t="s">
        <v>168</v>
      </c>
      <c r="C15" s="23">
        <f>'5.8应付薪酬'!F19</f>
        <v>0</v>
      </c>
      <c r="D15" s="24">
        <f>IF(基本信息!$C$4="B",'5.8应付薪酬'!G19,"")</f>
        <v>0</v>
      </c>
      <c r="E15" s="25">
        <f>IF(基本信息!$C$4="B",D15-C15,"")</f>
        <v>0</v>
      </c>
      <c r="F15" s="60">
        <f>IF(基本信息!$C$4="B",IF(C15=0,0,ROUND(E15/ABS(C15),4)),"")</f>
        <v>0</v>
      </c>
      <c r="H15" s="28"/>
      <c r="I15" s="43" t="str">
        <f t="shared" si="1"/>
        <v>OK</v>
      </c>
    </row>
    <row r="16" spans="1:9">
      <c r="A16" s="33" t="str">
        <f>基本信息!B85</f>
        <v>应交税费</v>
      </c>
      <c r="B16" s="59" t="s">
        <v>170</v>
      </c>
      <c r="C16" s="23">
        <f>'5.9应交税'!F19</f>
        <v>0</v>
      </c>
      <c r="D16" s="24">
        <f>IF(基本信息!$C$4="B",'5.9应交税'!G19,"")</f>
        <v>0</v>
      </c>
      <c r="E16" s="25">
        <f>IF(基本信息!$C$4="B",D16-C16,"")</f>
        <v>0</v>
      </c>
      <c r="F16" s="60">
        <f>IF(基本信息!$C$4="B",IF(C16=0,0,ROUND(E16/ABS(C16),4)),"")</f>
        <v>0</v>
      </c>
      <c r="H16" s="28"/>
      <c r="I16" s="43" t="str">
        <f t="shared" si="1"/>
        <v>OK</v>
      </c>
    </row>
    <row r="17" spans="1:9">
      <c r="A17" s="33" t="str">
        <f>基本信息!B86</f>
        <v>其他应付款</v>
      </c>
      <c r="B17" s="59" t="s">
        <v>172</v>
      </c>
      <c r="C17" s="23">
        <f>'5.10其他应付'!F19</f>
        <v>0</v>
      </c>
      <c r="D17" s="24">
        <f>IF(基本信息!$C$4="B",'5.10其他应付'!G19,"")</f>
        <v>0</v>
      </c>
      <c r="E17" s="25">
        <f>IF(基本信息!$C$4="B",D17-C17,"")</f>
        <v>0</v>
      </c>
      <c r="F17" s="60">
        <f>IF(基本信息!$C$4="B",IF(C17=0,0,ROUND(E17/ABS(C17),4)),"")</f>
        <v>0</v>
      </c>
      <c r="H17" s="28"/>
      <c r="I17" s="43" t="str">
        <f t="shared" si="1"/>
        <v>OK</v>
      </c>
    </row>
    <row r="18" spans="1:9">
      <c r="A18" s="33" t="str">
        <f>基本信息!B87</f>
        <v>持有待售负债</v>
      </c>
      <c r="B18" s="59" t="s">
        <v>174</v>
      </c>
      <c r="C18" s="23">
        <f>'5.11持有待售负债'!F19</f>
        <v>0</v>
      </c>
      <c r="D18" s="24">
        <f>IF(基本信息!$C$4="B",'5.11持有待售负债'!G19,"")</f>
        <v>0</v>
      </c>
      <c r="E18" s="25">
        <f>IF(基本信息!$C$4="B",D18-C18,"")</f>
        <v>0</v>
      </c>
      <c r="F18" s="60">
        <f>IF(基本信息!$C$4="B",IF(C18=0,0,ROUND(E18/ABS(C18),4)),"")</f>
        <v>0</v>
      </c>
      <c r="H18" s="28"/>
      <c r="I18" s="43" t="str">
        <f t="shared" si="1"/>
        <v>OK</v>
      </c>
    </row>
    <row r="19" spans="1:9">
      <c r="A19" s="67" t="str">
        <f>基本信息!B88</f>
        <v>一年内到期的非流动负债</v>
      </c>
      <c r="B19" s="59" t="s">
        <v>176</v>
      </c>
      <c r="C19" s="23">
        <f>'5.12年内到期非流负债'!F19</f>
        <v>0</v>
      </c>
      <c r="D19" s="24">
        <f>IF(基本信息!$C$4="B",'5.12年内到期非流负债'!G19,"")</f>
        <v>0</v>
      </c>
      <c r="E19" s="25">
        <f>IF(基本信息!$C$4="B",D19-C19,"")</f>
        <v>0</v>
      </c>
      <c r="F19" s="60">
        <f>IF(基本信息!$C$4="B",IF(C19=0,0,ROUND(E19/ABS(C19),4)),"")</f>
        <v>0</v>
      </c>
      <c r="H19" s="28"/>
      <c r="I19" s="43" t="str">
        <f t="shared" si="1"/>
        <v>OK</v>
      </c>
    </row>
    <row r="20" spans="1:9">
      <c r="A20" s="33" t="str">
        <f>基本信息!B89</f>
        <v>其他流动负债</v>
      </c>
      <c r="B20" s="59" t="s">
        <v>178</v>
      </c>
      <c r="C20" s="23">
        <f>'5.13其他流负债'!F19</f>
        <v>0</v>
      </c>
      <c r="D20" s="24">
        <f>IF(基本信息!$C$4="B",'5.13其他流负债'!G19,"")</f>
        <v>0</v>
      </c>
      <c r="E20" s="25">
        <f>IF(基本信息!$C$4="B",D20-C20,"")</f>
        <v>0</v>
      </c>
      <c r="F20" s="60">
        <f>IF(基本信息!$C$4="B",IF(C20=0,0,ROUND(E20/ABS(C20),4)),"")</f>
        <v>0</v>
      </c>
      <c r="H20" s="28"/>
      <c r="I20" s="43" t="str">
        <f t="shared" si="1"/>
        <v>OK</v>
      </c>
    </row>
    <row r="21" spans="1:9">
      <c r="A21" s="33"/>
      <c r="B21" s="59"/>
      <c r="C21" s="23"/>
      <c r="D21" s="24"/>
      <c r="E21" s="25"/>
      <c r="F21" s="60"/>
      <c r="H21" s="28"/>
      <c r="I21" s="43"/>
    </row>
    <row r="22" spans="1:9">
      <c r="A22" s="34" t="s">
        <v>289</v>
      </c>
      <c r="B22" s="68"/>
      <c r="C22" s="62">
        <f>ROUND(SUM(C8:C21),2)</f>
        <v>0</v>
      </c>
      <c r="D22" s="69">
        <f>IF(基本信息!$C$4="B",ROUND(SUM(D8:D21),2),"")</f>
        <v>0</v>
      </c>
      <c r="E22" s="63">
        <f>IF(基本信息!$C$4="B",ROUND(SUM(E8:E21),2),"")</f>
        <v>0</v>
      </c>
      <c r="F22" s="64">
        <f>IF(基本信息!$C$4="B",IF(C22=0,0,ROUND(E22/ABS(C22),4)),"")</f>
        <v>0</v>
      </c>
      <c r="H22" s="42"/>
      <c r="I22" s="43" t="str">
        <f t="shared" si="1"/>
        <v>OK</v>
      </c>
    </row>
    <row r="23" spans="1:9">
      <c r="A23" s="44"/>
      <c r="B23" s="44"/>
      <c r="C23" s="44"/>
      <c r="D23" s="44"/>
      <c r="E23" s="44"/>
      <c r="F23" s="44"/>
    </row>
    <row r="24" spans="1:9">
      <c r="A24" s="45" t="str">
        <f>"被评估企业填表人："&amp;基本信息!$C$13</f>
        <v>被评估企业填表人：陈冲</v>
      </c>
      <c r="B24" s="46"/>
      <c r="C24" s="46"/>
      <c r="D24" s="44"/>
      <c r="E24" s="44"/>
      <c r="F24" s="47" t="str">
        <f>IF(基本信息!$C$4="B","评估人员:"&amp;基本信息!$C76,"")</f>
        <v>评估人员:</v>
      </c>
      <c r="G24" s="48"/>
    </row>
    <row r="25" spans="1:9">
      <c r="A25" s="45" t="str">
        <f>"填表日期："&amp;基本信息!$C$14</f>
        <v>填表日期：2026年07月24日</v>
      </c>
      <c r="B25" s="46"/>
      <c r="C25" s="46"/>
      <c r="D25" s="44"/>
      <c r="E25" s="44"/>
      <c r="F25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6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4"/>
  <sheetViews>
    <sheetView showGridLines="0" view="pageBreakPreview" zoomScale="120" zoomScaleNormal="100" workbookViewId="0">
      <pane xSplit="6" ySplit="6" topLeftCell="G7" activePane="bottomRight" state="frozen"/>
      <selection pane="topRight"/>
      <selection pane="bottomLeft"/>
      <selection pane="bottomRight" activeCell="A4" sqref="A4"/>
    </sheetView>
  </sheetViews>
  <sheetFormatPr defaultColWidth="9" defaultRowHeight="14.15"/>
  <cols>
    <col min="1" max="1" width="25.0703125" customWidth="1"/>
    <col min="2" max="2" width="6.78515625" customWidth="1"/>
    <col min="3" max="3" width="15.640625" customWidth="1"/>
    <col min="4" max="4" width="15" customWidth="1"/>
    <col min="5" max="5" width="14.0703125" customWidth="1"/>
    <col min="6" max="6" width="12.640625" customWidth="1"/>
  </cols>
  <sheetData>
    <row r="1" spans="1:6" ht="28.2" customHeight="1">
      <c r="A1" s="2" t="str">
        <f>目录!C5</f>
        <v>资产评估结果汇总表</v>
      </c>
      <c r="B1" s="3"/>
      <c r="C1" s="3"/>
      <c r="D1" s="3"/>
      <c r="E1" s="3"/>
      <c r="F1" s="3"/>
    </row>
    <row r="2" spans="1:6">
      <c r="A2" s="4" t="str">
        <f>封面!D13</f>
        <v>评估基准日:2026年07月24日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6"/>
      <c r="F3" s="6" t="str">
        <f>目录!E5&amp;目录!F5</f>
        <v>表1</v>
      </c>
    </row>
    <row r="4" spans="1:6">
      <c r="A4" s="5" t="str">
        <f>IF(基本信息!C4="B","产权持有单位"&amp;":"&amp;基本信息!C10,"产权持有单位:"&amp;基本信息!C10)</f>
        <v>产权持有单位:中国电信股份有限公司青海分公司</v>
      </c>
      <c r="B4" s="5"/>
      <c r="C4" s="5"/>
      <c r="D4" s="5"/>
      <c r="E4" s="5"/>
      <c r="F4" s="6" t="s">
        <v>204</v>
      </c>
    </row>
    <row r="5" spans="1:6">
      <c r="A5" s="415" t="s">
        <v>205</v>
      </c>
      <c r="B5" s="240" t="s">
        <v>206</v>
      </c>
      <c r="C5" s="241" t="str">
        <f>IF(基本信息!C4="B","账面值","申报账面值")</f>
        <v>账面值</v>
      </c>
      <c r="D5" s="242" t="s">
        <v>208</v>
      </c>
      <c r="E5" s="242" t="s">
        <v>209</v>
      </c>
      <c r="F5" s="243" t="s">
        <v>210</v>
      </c>
    </row>
    <row r="6" spans="1:6">
      <c r="A6" s="416"/>
      <c r="B6" s="244" t="s">
        <v>211</v>
      </c>
      <c r="C6" s="245" t="s">
        <v>212</v>
      </c>
      <c r="D6" s="246" t="s">
        <v>213</v>
      </c>
      <c r="E6" s="246" t="s">
        <v>214</v>
      </c>
      <c r="F6" s="247" t="s">
        <v>215</v>
      </c>
    </row>
    <row r="7" spans="1:6">
      <c r="A7" s="248" t="s">
        <v>42</v>
      </c>
      <c r="B7" s="249">
        <v>1</v>
      </c>
      <c r="C7" s="250">
        <f>ROUND('2分类'!C8/10000,2)</f>
        <v>0</v>
      </c>
      <c r="D7" s="250">
        <f>IF(基本信息!$C$4="B",ROUND('2分类'!D8/10000,2),"")</f>
        <v>0</v>
      </c>
      <c r="E7" s="250">
        <f>IF(基本信息!$C$4="B",ROUND('2分类'!E8/10000,2),"")</f>
        <v>0</v>
      </c>
      <c r="F7" s="251">
        <f>IF(基本信息!$C$4="B",'2分类'!F8,"")</f>
        <v>0</v>
      </c>
    </row>
    <row r="8" spans="1:6">
      <c r="A8" s="252" t="s">
        <v>88</v>
      </c>
      <c r="B8" s="253">
        <f>B7+1</f>
        <v>2</v>
      </c>
      <c r="C8" s="25" t="e">
        <f>ROUND('2分类'!C23/10000,2)</f>
        <v>#REF!</v>
      </c>
      <c r="D8" s="25" t="e">
        <f>IF(基本信息!$C$4="B",ROUND('2分类'!D23/10000,2),"")</f>
        <v>#REF!</v>
      </c>
      <c r="E8" s="25" t="e">
        <f>IF(基本信息!$C$4="B",ROUND('2分类'!E23/10000,2),"")</f>
        <v>#REF!</v>
      </c>
      <c r="F8" s="60" t="e">
        <f>IF(基本信息!$C$4="B",'2分类'!F23,"")</f>
        <v>#REF!</v>
      </c>
    </row>
    <row r="9" spans="1:6">
      <c r="A9" s="254" t="s">
        <v>216</v>
      </c>
      <c r="B9" s="253">
        <f>B8+1</f>
        <v>3</v>
      </c>
      <c r="C9" s="205" t="e">
        <f>ROUND('2分类'!C43/10000,2)</f>
        <v>#REF!</v>
      </c>
      <c r="D9" s="205" t="e">
        <f>IF(基本信息!$C$4="B",ROUND('2分类'!D43/10000,2),"")</f>
        <v>#REF!</v>
      </c>
      <c r="E9" s="205" t="e">
        <f>IF(基本信息!$C$4="B",ROUND('2分类'!E43/10000,2),"")</f>
        <v>#REF!</v>
      </c>
      <c r="F9" s="255" t="e">
        <f>IF(基本信息!$C$4="B",'2分类'!F43,"")</f>
        <v>#REF!</v>
      </c>
    </row>
    <row r="10" spans="1:6">
      <c r="A10" s="252" t="s">
        <v>151</v>
      </c>
      <c r="B10" s="253">
        <f t="shared" ref="B10:B13" si="0">B9+1</f>
        <v>4</v>
      </c>
      <c r="C10" s="25">
        <f>ROUND('2分类'!C44/10000,2)</f>
        <v>0</v>
      </c>
      <c r="D10" s="25">
        <f>IF(基本信息!$C$4="B",ROUND('2分类'!D44/10000,2),"")</f>
        <v>0</v>
      </c>
      <c r="E10" s="25">
        <f>IF(基本信息!$C$4="B",ROUND('2分类'!E44/10000,2),"")</f>
        <v>0</v>
      </c>
      <c r="F10" s="60">
        <f>IF(基本信息!$C$4="B",'2分类'!F44,"")</f>
        <v>0</v>
      </c>
    </row>
    <row r="11" spans="1:6">
      <c r="A11" s="252" t="s">
        <v>179</v>
      </c>
      <c r="B11" s="253">
        <f t="shared" si="0"/>
        <v>5</v>
      </c>
      <c r="C11" s="25">
        <f>ROUND('2分类'!C59/10000,2)</f>
        <v>0</v>
      </c>
      <c r="D11" s="25">
        <f>IF(基本信息!$C$4="B",ROUND('2分类'!D59/10000,2),"")</f>
        <v>0</v>
      </c>
      <c r="E11" s="25">
        <f>IF(基本信息!$C$4="B",ROUND('2分类'!E59/10000,2),"")</f>
        <v>0</v>
      </c>
      <c r="F11" s="60">
        <f>IF(基本信息!$C$4="B",'2分类'!F59,"")</f>
        <v>0</v>
      </c>
    </row>
    <row r="12" spans="1:6">
      <c r="A12" s="254" t="s">
        <v>217</v>
      </c>
      <c r="B12" s="253">
        <f t="shared" si="0"/>
        <v>6</v>
      </c>
      <c r="C12" s="205">
        <f>ROUND('2分类'!C69/10000,2)</f>
        <v>0</v>
      </c>
      <c r="D12" s="205">
        <f>IF(基本信息!$C$4="B",ROUND('2分类'!D69/10000,2),"")</f>
        <v>0</v>
      </c>
      <c r="E12" s="205">
        <f>IF(基本信息!$C$4="B",ROUND('2分类'!E69/10000,2),"")</f>
        <v>0</v>
      </c>
      <c r="F12" s="255">
        <f>IF(基本信息!$C$4="B",'2分类'!F69,"")</f>
        <v>0</v>
      </c>
    </row>
    <row r="13" spans="1:6">
      <c r="A13" s="256" t="s">
        <v>218</v>
      </c>
      <c r="B13" s="257">
        <f t="shared" si="0"/>
        <v>7</v>
      </c>
      <c r="C13" s="63" t="e">
        <f>ROUND('2分类'!C70/10000,2)</f>
        <v>#REF!</v>
      </c>
      <c r="D13" s="63" t="e">
        <f>IF(基本信息!$C$4="B",ROUND('2分类'!D70/10000,2),"")</f>
        <v>#REF!</v>
      </c>
      <c r="E13" s="63" t="e">
        <f>IF(基本信息!$C$4="B",ROUND('2分类'!E70/10000,2),"")</f>
        <v>#REF!</v>
      </c>
      <c r="F13" s="64" t="e">
        <f>IF(基本信息!$C$4="B",'2分类'!F70,"")</f>
        <v>#REF!</v>
      </c>
    </row>
    <row r="14" spans="1:6" ht="19.2" customHeight="1">
      <c r="A14" s="258" t="str">
        <f>IF(基本信息!C4="B","评估机构:深圳市鹏信资产评估土地房地产估价有限公司","法定代表人:"&amp;基本信息!C11)</f>
        <v>评估机构:深圳市鹏信资产评估土地房地产估价有限公司</v>
      </c>
      <c r="F14" s="48" t="str">
        <f>IF(基本信息!C4="B","签字资产评估师:"&amp;基本信息!C18&amp;"  "&amp;基本信息!F18,"财务负责人:"&amp;基本信息!C12)</f>
        <v>签字资产评估师:</v>
      </c>
    </row>
  </sheetData>
  <mergeCells count="1">
    <mergeCell ref="A5:A6"/>
  </mergeCells>
  <phoneticPr fontId="74" type="noConversion"/>
  <printOptions horizontalCentered="1"/>
  <pageMargins left="0.70866141732283505" right="0.70866141732283505" top="0.74803149606299202" bottom="0.74803149606299202" header="0.31496062992126" footer="0.31496062992126"/>
  <pageSetup paperSize="9" scale="95" orientation="portrait"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N22"/>
  <sheetViews>
    <sheetView showGridLines="0" view="pageBreakPreview" zoomScale="107" zoomScaleNormal="100" workbookViewId="0">
      <pane xSplit="11" ySplit="6" topLeftCell="L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28.35546875" customWidth="1"/>
    <col min="3" max="3" width="20" customWidth="1"/>
    <col min="4" max="5" width="9.5703125" customWidth="1"/>
    <col min="6" max="6" width="7.5703125" customWidth="1"/>
    <col min="7" max="8" width="15.640625" customWidth="1"/>
    <col min="9" max="9" width="12.35546875" customWidth="1"/>
    <col min="10" max="10" width="8.0703125" customWidth="1"/>
    <col min="12" max="12" width="2.5703125" customWidth="1"/>
    <col min="13" max="13" width="12.5703125" customWidth="1"/>
  </cols>
  <sheetData>
    <row r="1" spans="1:14" ht="20.149999999999999">
      <c r="A1" s="2" t="str">
        <f>目录!$C62</f>
        <v>短期借款评估明细表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>
      <c r="A3" s="5"/>
      <c r="B3" s="5"/>
      <c r="C3" s="5"/>
      <c r="D3" s="5"/>
      <c r="E3" s="5"/>
      <c r="F3" s="5"/>
      <c r="G3" s="5"/>
      <c r="H3" s="5"/>
      <c r="I3" s="5"/>
      <c r="J3" s="6"/>
      <c r="K3" s="6" t="str">
        <f>目录!$E62&amp;目录!$F62</f>
        <v>表5-1</v>
      </c>
    </row>
    <row r="4" spans="1:14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6" t="s">
        <v>224</v>
      </c>
    </row>
    <row r="5" spans="1:14" ht="15">
      <c r="A5" s="7" t="s">
        <v>225</v>
      </c>
      <c r="B5" s="8"/>
      <c r="C5" s="8"/>
      <c r="D5" s="8"/>
      <c r="E5" s="8"/>
      <c r="F5" s="8"/>
      <c r="G5" s="8"/>
      <c r="H5" s="9" t="s">
        <v>226</v>
      </c>
      <c r="I5" s="10"/>
      <c r="J5" s="10"/>
      <c r="K5" s="11"/>
    </row>
    <row r="6" spans="1:14" s="1" customFormat="1" ht="12.45">
      <c r="A6" s="12" t="s">
        <v>291</v>
      </c>
      <c r="B6" s="13" t="s">
        <v>589</v>
      </c>
      <c r="C6" s="13" t="s">
        <v>297</v>
      </c>
      <c r="D6" s="13" t="s">
        <v>590</v>
      </c>
      <c r="E6" s="13" t="s">
        <v>591</v>
      </c>
      <c r="F6" s="13" t="s">
        <v>293</v>
      </c>
      <c r="G6" s="14" t="s">
        <v>207</v>
      </c>
      <c r="H6" s="15" t="s">
        <v>208</v>
      </c>
      <c r="I6" s="16" t="s">
        <v>209</v>
      </c>
      <c r="J6" s="16" t="s">
        <v>210</v>
      </c>
      <c r="K6" s="17" t="s">
        <v>221</v>
      </c>
      <c r="M6" s="18" t="s">
        <v>227</v>
      </c>
      <c r="N6" s="18" t="s">
        <v>228</v>
      </c>
    </row>
    <row r="7" spans="1:14">
      <c r="A7" s="19">
        <v>1</v>
      </c>
      <c r="B7" s="20"/>
      <c r="C7" s="51"/>
      <c r="D7" s="65"/>
      <c r="E7" s="65"/>
      <c r="F7" s="22" t="s">
        <v>295</v>
      </c>
      <c r="G7" s="23"/>
      <c r="H7" s="24"/>
      <c r="I7" s="25">
        <f>IF(基本信息!$C$4="B",H7-G7,"")</f>
        <v>0</v>
      </c>
      <c r="J7" s="26">
        <f>IF(基本信息!$C$4="B",IF(G7=0,0,ROUND(I7/ABS(G7),4)),"")</f>
        <v>0</v>
      </c>
      <c r="K7" s="27"/>
      <c r="M7" s="28"/>
    </row>
    <row r="8" spans="1:14">
      <c r="A8" s="19">
        <f>A7+1</f>
        <v>2</v>
      </c>
      <c r="B8" s="20"/>
      <c r="C8" s="51"/>
      <c r="D8" s="65"/>
      <c r="E8" s="65"/>
      <c r="F8" s="22"/>
      <c r="G8" s="23"/>
      <c r="H8" s="24"/>
      <c r="I8" s="25"/>
      <c r="J8" s="25"/>
      <c r="K8" s="27"/>
      <c r="M8" s="28"/>
    </row>
    <row r="9" spans="1:14">
      <c r="A9" s="19">
        <f t="shared" ref="A9:A16" si="0">A8+1</f>
        <v>3</v>
      </c>
      <c r="B9" s="20"/>
      <c r="C9" s="51"/>
      <c r="D9" s="65"/>
      <c r="E9" s="65"/>
      <c r="F9" s="22"/>
      <c r="G9" s="23"/>
      <c r="H9" s="24"/>
      <c r="I9" s="25"/>
      <c r="J9" s="25"/>
      <c r="K9" s="27"/>
      <c r="M9" s="28"/>
    </row>
    <row r="10" spans="1:14">
      <c r="A10" s="19">
        <f t="shared" si="0"/>
        <v>4</v>
      </c>
      <c r="B10" s="20"/>
      <c r="C10" s="51"/>
      <c r="D10" s="65"/>
      <c r="E10" s="65"/>
      <c r="F10" s="22"/>
      <c r="G10" s="23"/>
      <c r="H10" s="24"/>
      <c r="I10" s="25"/>
      <c r="J10" s="25"/>
      <c r="K10" s="27"/>
      <c r="M10" s="28"/>
    </row>
    <row r="11" spans="1:14">
      <c r="A11" s="19">
        <f t="shared" si="0"/>
        <v>5</v>
      </c>
      <c r="B11" s="20"/>
      <c r="C11" s="51"/>
      <c r="D11" s="65"/>
      <c r="E11" s="65"/>
      <c r="F11" s="22"/>
      <c r="G11" s="23"/>
      <c r="H11" s="24"/>
      <c r="I11" s="25"/>
      <c r="J11" s="25"/>
      <c r="K11" s="27"/>
      <c r="M11" s="28"/>
    </row>
    <row r="12" spans="1:14">
      <c r="A12" s="19">
        <f t="shared" si="0"/>
        <v>6</v>
      </c>
      <c r="B12" s="20"/>
      <c r="C12" s="51"/>
      <c r="D12" s="65"/>
      <c r="E12" s="65"/>
      <c r="F12" s="22"/>
      <c r="G12" s="23"/>
      <c r="H12" s="24"/>
      <c r="I12" s="25"/>
      <c r="J12" s="25"/>
      <c r="K12" s="27"/>
      <c r="M12" s="28"/>
    </row>
    <row r="13" spans="1:14">
      <c r="A13" s="19">
        <f t="shared" si="0"/>
        <v>7</v>
      </c>
      <c r="B13" s="20"/>
      <c r="C13" s="51"/>
      <c r="D13" s="65"/>
      <c r="E13" s="65"/>
      <c r="F13" s="22"/>
      <c r="G13" s="23"/>
      <c r="H13" s="24"/>
      <c r="I13" s="25"/>
      <c r="J13" s="25"/>
      <c r="K13" s="27"/>
      <c r="M13" s="28"/>
    </row>
    <row r="14" spans="1:14">
      <c r="A14" s="19">
        <f t="shared" si="0"/>
        <v>8</v>
      </c>
      <c r="B14" s="20"/>
      <c r="C14" s="51"/>
      <c r="D14" s="65"/>
      <c r="E14" s="65"/>
      <c r="F14" s="22"/>
      <c r="G14" s="23"/>
      <c r="H14" s="24"/>
      <c r="I14" s="25"/>
      <c r="J14" s="25"/>
      <c r="K14" s="27"/>
      <c r="M14" s="28"/>
    </row>
    <row r="15" spans="1:14">
      <c r="A15" s="19">
        <f t="shared" si="0"/>
        <v>9</v>
      </c>
      <c r="B15" s="20"/>
      <c r="C15" s="51"/>
      <c r="D15" s="65"/>
      <c r="E15" s="65"/>
      <c r="F15" s="22"/>
      <c r="G15" s="23"/>
      <c r="H15" s="24"/>
      <c r="I15" s="25"/>
      <c r="J15" s="25"/>
      <c r="K15" s="27"/>
      <c r="M15" s="28"/>
    </row>
    <row r="16" spans="1:14">
      <c r="A16" s="19">
        <f t="shared" si="0"/>
        <v>10</v>
      </c>
      <c r="B16" s="20"/>
      <c r="C16" s="51"/>
      <c r="D16" s="66"/>
      <c r="E16" s="66"/>
      <c r="F16" s="22"/>
      <c r="G16" s="23"/>
      <c r="H16" s="24"/>
      <c r="I16" s="25"/>
      <c r="J16" s="25"/>
      <c r="K16" s="27"/>
      <c r="M16" s="28"/>
    </row>
    <row r="17" spans="1:14">
      <c r="A17" s="29"/>
      <c r="B17" s="30"/>
      <c r="C17" s="30"/>
      <c r="D17" s="66"/>
      <c r="E17" s="66"/>
      <c r="F17" s="30"/>
      <c r="G17" s="23"/>
      <c r="H17" s="24"/>
      <c r="I17" s="25"/>
      <c r="J17" s="25"/>
      <c r="K17" s="27"/>
      <c r="M17" s="28"/>
    </row>
    <row r="18" spans="1:14">
      <c r="A18" s="33"/>
      <c r="B18" s="30"/>
      <c r="C18" s="30"/>
      <c r="D18" s="66"/>
      <c r="E18" s="66"/>
      <c r="F18" s="30"/>
      <c r="G18" s="23"/>
      <c r="H18" s="24"/>
      <c r="I18" s="25"/>
      <c r="J18" s="25"/>
      <c r="K18" s="27"/>
      <c r="M18" s="28"/>
    </row>
    <row r="19" spans="1:14">
      <c r="A19" s="34"/>
      <c r="B19" s="35" t="s">
        <v>289</v>
      </c>
      <c r="C19" s="36"/>
      <c r="D19" s="36"/>
      <c r="E19" s="36"/>
      <c r="F19" s="36"/>
      <c r="G19" s="37">
        <f>ROUND(SUM(G7:G18),2)</f>
        <v>0</v>
      </c>
      <c r="H19" s="38">
        <f>IF(基本信息!$C$4="B",ROUND(SUM(H7:H18),2),"")</f>
        <v>0</v>
      </c>
      <c r="I19" s="39">
        <f>IF(基本信息!$C$4="B",ROUND(SUM(I7:I18),2),"")</f>
        <v>0</v>
      </c>
      <c r="J19" s="40">
        <f>IF(基本信息!$C$4="B",IF(G19=0,0,ROUND(I19/ABS(G19),4)),"")</f>
        <v>0</v>
      </c>
      <c r="K19" s="41"/>
      <c r="M19" s="42"/>
      <c r="N19" s="43" t="str">
        <f>IF(G19-M19=0,"OK","F")</f>
        <v>OK</v>
      </c>
    </row>
    <row r="20" spans="1:1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4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6"/>
      <c r="H21" s="44"/>
      <c r="I21" s="44"/>
      <c r="J21" s="44"/>
      <c r="K21" s="47" t="str">
        <f>IF(基本信息!$C$4="B","评估人员:"&amp;基本信息!$C77,"")</f>
        <v>评估人员:</v>
      </c>
      <c r="L21" s="48"/>
    </row>
    <row r="22" spans="1:14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6"/>
      <c r="H22" s="44"/>
      <c r="I22" s="44"/>
      <c r="J22" s="44"/>
      <c r="K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7" fitToHeight="0" orientation="landscape" r:id="rId1"/>
  <colBreaks count="1" manualBreakCount="1">
    <brk id="11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M22"/>
  <sheetViews>
    <sheetView showGridLines="0" view="pageBreakPreview" zoomScale="126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目录!$C63</f>
        <v>交易性金融负债评估明细表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目录!$E63&amp;目录!$F63</f>
        <v>表5-2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592</v>
      </c>
      <c r="C6" s="13" t="s">
        <v>301</v>
      </c>
      <c r="D6" s="13" t="s">
        <v>302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IF(基本信息!$C$4="B","评估人员:"&amp;基本信息!$C78,"")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M22"/>
  <sheetViews>
    <sheetView showGridLines="0" view="pageBreakPreview" zoomScale="99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目录!$C64</f>
        <v>衍生金融负债评估明细表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目录!$E64&amp;目录!$F64</f>
        <v>表5-3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592</v>
      </c>
      <c r="C6" s="13" t="s">
        <v>301</v>
      </c>
      <c r="D6" s="13" t="s">
        <v>302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IF(基本信息!$C$4="B","评估人员:"&amp;基本信息!$C79,"")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N22"/>
  <sheetViews>
    <sheetView showGridLines="0" view="pageBreakPreview" zoomScaleNormal="100" workbookViewId="0">
      <pane xSplit="11" ySplit="6" topLeftCell="L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4" width="10.640625" customWidth="1"/>
    <col min="5" max="5" width="9.5703125" customWidth="1"/>
    <col min="6" max="6" width="7.5703125" customWidth="1"/>
    <col min="7" max="8" width="15.640625" customWidth="1"/>
    <col min="9" max="9" width="12.35546875" customWidth="1"/>
    <col min="10" max="10" width="8.0703125" customWidth="1"/>
    <col min="12" max="12" width="2.42578125" customWidth="1"/>
    <col min="13" max="13" width="12.5703125" customWidth="1"/>
  </cols>
  <sheetData>
    <row r="1" spans="1:14" ht="20.149999999999999">
      <c r="A1" s="2" t="str">
        <f>目录!$C65</f>
        <v>应付票据评估明细表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>
      <c r="A3" s="5"/>
      <c r="B3" s="5"/>
      <c r="C3" s="5"/>
      <c r="D3" s="5"/>
      <c r="E3" s="5"/>
      <c r="F3" s="5"/>
      <c r="G3" s="5"/>
      <c r="H3" s="5"/>
      <c r="I3" s="5"/>
      <c r="J3" s="6"/>
      <c r="K3" s="6" t="str">
        <f>目录!$E65&amp;目录!$F65</f>
        <v>表5-4</v>
      </c>
    </row>
    <row r="4" spans="1:14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6" t="s">
        <v>224</v>
      </c>
    </row>
    <row r="5" spans="1:14" ht="15">
      <c r="A5" s="7" t="s">
        <v>225</v>
      </c>
      <c r="B5" s="8"/>
      <c r="C5" s="8"/>
      <c r="D5" s="8"/>
      <c r="E5" s="8"/>
      <c r="F5" s="8"/>
      <c r="G5" s="8"/>
      <c r="H5" s="9" t="s">
        <v>226</v>
      </c>
      <c r="I5" s="10"/>
      <c r="J5" s="10"/>
      <c r="K5" s="11"/>
    </row>
    <row r="6" spans="1:14" s="1" customFormat="1" ht="12.45">
      <c r="A6" s="12" t="s">
        <v>291</v>
      </c>
      <c r="B6" s="13" t="s">
        <v>593</v>
      </c>
      <c r="C6" s="13" t="s">
        <v>305</v>
      </c>
      <c r="D6" s="13" t="s">
        <v>306</v>
      </c>
      <c r="E6" s="13" t="s">
        <v>307</v>
      </c>
      <c r="F6" s="13" t="s">
        <v>293</v>
      </c>
      <c r="G6" s="14" t="s">
        <v>207</v>
      </c>
      <c r="H6" s="15" t="s">
        <v>208</v>
      </c>
      <c r="I6" s="16" t="s">
        <v>209</v>
      </c>
      <c r="J6" s="16" t="s">
        <v>210</v>
      </c>
      <c r="K6" s="17" t="s">
        <v>221</v>
      </c>
      <c r="M6" s="18" t="s">
        <v>227</v>
      </c>
      <c r="N6" s="18" t="s">
        <v>228</v>
      </c>
    </row>
    <row r="7" spans="1:14">
      <c r="A7" s="19">
        <v>1</v>
      </c>
      <c r="B7" s="20"/>
      <c r="C7" s="51"/>
      <c r="D7" s="51"/>
      <c r="E7" s="65"/>
      <c r="F7" s="22" t="s">
        <v>295</v>
      </c>
      <c r="G7" s="23"/>
      <c r="H7" s="24"/>
      <c r="I7" s="25">
        <f>IF(基本信息!$C$4="B",H7-G7,"")</f>
        <v>0</v>
      </c>
      <c r="J7" s="26">
        <f>IF(基本信息!$C$4="B",IF(G7=0,0,ROUND(I7/ABS(G7),4)),"")</f>
        <v>0</v>
      </c>
      <c r="K7" s="27"/>
      <c r="M7" s="28"/>
    </row>
    <row r="8" spans="1:14">
      <c r="A8" s="19">
        <f>A7+1</f>
        <v>2</v>
      </c>
      <c r="B8" s="20"/>
      <c r="C8" s="51"/>
      <c r="D8" s="51"/>
      <c r="E8" s="65"/>
      <c r="F8" s="22"/>
      <c r="G8" s="23"/>
      <c r="H8" s="24"/>
      <c r="I8" s="25"/>
      <c r="J8" s="25"/>
      <c r="K8" s="27"/>
      <c r="M8" s="28"/>
    </row>
    <row r="9" spans="1:14">
      <c r="A9" s="19">
        <f t="shared" ref="A9:A16" si="0">A8+1</f>
        <v>3</v>
      </c>
      <c r="B9" s="20"/>
      <c r="C9" s="51"/>
      <c r="D9" s="51"/>
      <c r="E9" s="65"/>
      <c r="F9" s="22"/>
      <c r="G9" s="23"/>
      <c r="H9" s="24"/>
      <c r="I9" s="25"/>
      <c r="J9" s="25"/>
      <c r="K9" s="27"/>
      <c r="M9" s="28"/>
    </row>
    <row r="10" spans="1:14">
      <c r="A10" s="19">
        <f t="shared" si="0"/>
        <v>4</v>
      </c>
      <c r="B10" s="20"/>
      <c r="C10" s="51"/>
      <c r="D10" s="51"/>
      <c r="E10" s="65"/>
      <c r="F10" s="22"/>
      <c r="G10" s="23"/>
      <c r="H10" s="24"/>
      <c r="I10" s="25"/>
      <c r="J10" s="25"/>
      <c r="K10" s="27"/>
      <c r="M10" s="28"/>
    </row>
    <row r="11" spans="1:14">
      <c r="A11" s="19">
        <f t="shared" si="0"/>
        <v>5</v>
      </c>
      <c r="B11" s="20"/>
      <c r="C11" s="51"/>
      <c r="D11" s="51"/>
      <c r="E11" s="65"/>
      <c r="F11" s="22"/>
      <c r="G11" s="23"/>
      <c r="H11" s="24"/>
      <c r="I11" s="25"/>
      <c r="J11" s="25"/>
      <c r="K11" s="27"/>
      <c r="M11" s="28"/>
    </row>
    <row r="12" spans="1:14">
      <c r="A12" s="19">
        <f t="shared" si="0"/>
        <v>6</v>
      </c>
      <c r="B12" s="20"/>
      <c r="C12" s="51"/>
      <c r="D12" s="51"/>
      <c r="E12" s="65"/>
      <c r="F12" s="22"/>
      <c r="G12" s="23"/>
      <c r="H12" s="24"/>
      <c r="I12" s="25"/>
      <c r="J12" s="25"/>
      <c r="K12" s="27"/>
      <c r="M12" s="28"/>
    </row>
    <row r="13" spans="1:14">
      <c r="A13" s="19">
        <f t="shared" si="0"/>
        <v>7</v>
      </c>
      <c r="B13" s="20"/>
      <c r="C13" s="51"/>
      <c r="D13" s="51"/>
      <c r="E13" s="65"/>
      <c r="F13" s="22"/>
      <c r="G13" s="23"/>
      <c r="H13" s="24"/>
      <c r="I13" s="25"/>
      <c r="J13" s="25"/>
      <c r="K13" s="27"/>
      <c r="M13" s="28"/>
    </row>
    <row r="14" spans="1:14">
      <c r="A14" s="19">
        <f t="shared" si="0"/>
        <v>8</v>
      </c>
      <c r="B14" s="20"/>
      <c r="C14" s="51"/>
      <c r="D14" s="51"/>
      <c r="E14" s="65"/>
      <c r="F14" s="22"/>
      <c r="G14" s="23"/>
      <c r="H14" s="24"/>
      <c r="I14" s="25"/>
      <c r="J14" s="25"/>
      <c r="K14" s="27"/>
      <c r="M14" s="28"/>
    </row>
    <row r="15" spans="1:14">
      <c r="A15" s="19">
        <f t="shared" si="0"/>
        <v>9</v>
      </c>
      <c r="B15" s="20"/>
      <c r="C15" s="51"/>
      <c r="D15" s="51"/>
      <c r="E15" s="65"/>
      <c r="F15" s="22"/>
      <c r="G15" s="23"/>
      <c r="H15" s="24"/>
      <c r="I15" s="25"/>
      <c r="J15" s="25"/>
      <c r="K15" s="27"/>
      <c r="M15" s="28"/>
    </row>
    <row r="16" spans="1:14">
      <c r="A16" s="19">
        <f t="shared" si="0"/>
        <v>10</v>
      </c>
      <c r="B16" s="20"/>
      <c r="C16" s="51"/>
      <c r="D16" s="51"/>
      <c r="E16" s="65"/>
      <c r="F16" s="22"/>
      <c r="G16" s="23"/>
      <c r="H16" s="24"/>
      <c r="I16" s="25"/>
      <c r="J16" s="25"/>
      <c r="K16" s="27"/>
      <c r="M16" s="28"/>
    </row>
    <row r="17" spans="1:14">
      <c r="A17" s="29"/>
      <c r="B17" s="30"/>
      <c r="C17" s="30"/>
      <c r="D17" s="30"/>
      <c r="E17" s="66"/>
      <c r="F17" s="30"/>
      <c r="G17" s="23"/>
      <c r="H17" s="24"/>
      <c r="I17" s="25"/>
      <c r="J17" s="25"/>
      <c r="K17" s="27"/>
      <c r="M17" s="28"/>
    </row>
    <row r="18" spans="1:14">
      <c r="A18" s="33"/>
      <c r="B18" s="30"/>
      <c r="C18" s="30"/>
      <c r="D18" s="30"/>
      <c r="E18" s="66"/>
      <c r="F18" s="30"/>
      <c r="G18" s="23"/>
      <c r="H18" s="24"/>
      <c r="I18" s="25"/>
      <c r="J18" s="25"/>
      <c r="K18" s="27"/>
      <c r="M18" s="28"/>
    </row>
    <row r="19" spans="1:14">
      <c r="A19" s="34"/>
      <c r="B19" s="35" t="s">
        <v>289</v>
      </c>
      <c r="C19" s="36"/>
      <c r="D19" s="36"/>
      <c r="E19" s="36"/>
      <c r="F19" s="36"/>
      <c r="G19" s="37">
        <f>ROUND(SUM(G7:G18),2)</f>
        <v>0</v>
      </c>
      <c r="H19" s="38">
        <f>IF(基本信息!$C$4="B",ROUND(SUM(H7:H18),2),"")</f>
        <v>0</v>
      </c>
      <c r="I19" s="39">
        <f>IF(基本信息!$C$4="B",ROUND(SUM(I7:I18),2),"")</f>
        <v>0</v>
      </c>
      <c r="J19" s="40">
        <f>IF(基本信息!$C$4="B",IF(G19=0,0,ROUND(I19/ABS(G19),4)),"")</f>
        <v>0</v>
      </c>
      <c r="K19" s="41"/>
      <c r="M19" s="42"/>
      <c r="N19" s="43" t="str">
        <f>IF(G19-M19=0,"OK","F")</f>
        <v>OK</v>
      </c>
    </row>
    <row r="20" spans="1:1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4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6"/>
      <c r="H21" s="44"/>
      <c r="I21" s="44"/>
      <c r="J21" s="44"/>
      <c r="K21" s="47" t="str">
        <f>IF(基本信息!$C$4="B","评估人员:"&amp;基本信息!$C80,"")</f>
        <v>评估人员:</v>
      </c>
      <c r="L21" s="48"/>
    </row>
    <row r="22" spans="1:14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6"/>
      <c r="H22" s="44"/>
      <c r="I22" s="44"/>
      <c r="J22" s="44"/>
      <c r="K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目录!$C66</f>
        <v>应付账款评估明细表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目录!$E66&amp;目录!$F66</f>
        <v>表5-5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594</v>
      </c>
      <c r="C6" s="13" t="s">
        <v>595</v>
      </c>
      <c r="D6" s="13" t="s">
        <v>596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IF(基本信息!$C$4="B","评估人员:"&amp;基本信息!$C81,"")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目录!$C67</f>
        <v>预收款项评估明细表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目录!$E67&amp;目录!$F67</f>
        <v>表5-6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594</v>
      </c>
      <c r="C6" s="13" t="s">
        <v>595</v>
      </c>
      <c r="D6" s="13" t="s">
        <v>596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IF(基本信息!$C$4="B","评估人员:"&amp;基本信息!$C82,"")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目录!$C68</f>
        <v>合同负债评估明细表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目录!$E68&amp;目录!$F68</f>
        <v>表5-7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316</v>
      </c>
      <c r="C6" s="13" t="s">
        <v>335</v>
      </c>
      <c r="D6" s="13" t="s">
        <v>313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IF(基本信息!$C$4="B","评估人员:"&amp;基本信息!$C83,"")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目录!$C69</f>
        <v>应付职工薪酬评估明细表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目录!$E69&amp;目录!$F69</f>
        <v>表5-8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597</v>
      </c>
      <c r="C6" s="13" t="s">
        <v>598</v>
      </c>
      <c r="D6" s="13" t="s">
        <v>599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IF(基本信息!$C$4="B","评估人员:"&amp;基本信息!$C84,"")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目录!$C70</f>
        <v>应交税费评估明细表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目录!$E70&amp;目录!$F70</f>
        <v>表5-9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600</v>
      </c>
      <c r="C6" s="13" t="s">
        <v>601</v>
      </c>
      <c r="D6" s="13" t="s">
        <v>602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IF(基本信息!$C$4="B","评估人员:"&amp;基本信息!$C85,"")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M22"/>
  <sheetViews>
    <sheetView showGridLines="0" view="pageBreakPreview" zoomScaleNormal="100" workbookViewId="0">
      <pane xSplit="10" ySplit="6" topLeftCell="K10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目录!$C71</f>
        <v>其他应付款评估明细表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目录!$E71&amp;目录!$F71</f>
        <v>表5-10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594</v>
      </c>
      <c r="C6" s="13" t="s">
        <v>595</v>
      </c>
      <c r="D6" s="13" t="s">
        <v>596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IF(基本信息!$C$4="B","评估人员:"&amp;基本信息!$C86,"")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1"/>
  <sheetViews>
    <sheetView showGridLines="0" view="pageBreakPreview" zoomScaleNormal="100" workbookViewId="0">
      <pane xSplit="6" ySplit="7" topLeftCell="G8" activePane="bottomRight" state="frozen"/>
      <selection pane="topRight"/>
      <selection pane="bottomLeft"/>
      <selection pane="bottomRight" activeCell="D7" sqref="D7"/>
    </sheetView>
  </sheetViews>
  <sheetFormatPr defaultColWidth="9" defaultRowHeight="14.15"/>
  <cols>
    <col min="1" max="1" width="46.85546875" customWidth="1"/>
    <col min="2" max="2" width="5.5703125" customWidth="1"/>
    <col min="3" max="4" width="15.640625" customWidth="1"/>
    <col min="5" max="5" width="14.78515625" customWidth="1"/>
    <col min="8" max="8" width="12.5703125" customWidth="1"/>
    <col min="11" max="11" width="18.2109375" customWidth="1"/>
  </cols>
  <sheetData>
    <row r="1" spans="1:9" ht="27" customHeight="1">
      <c r="A1" s="2" t="str">
        <f>目录!C6</f>
        <v>资产评估结果分类汇总表</v>
      </c>
      <c r="B1" s="3"/>
      <c r="C1" s="3"/>
      <c r="D1" s="3"/>
      <c r="E1" s="3"/>
      <c r="F1" s="3"/>
    </row>
    <row r="2" spans="1:9">
      <c r="A2" s="4" t="str">
        <f>封面!D13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目录!E6&amp;目录!F6</f>
        <v>表2</v>
      </c>
    </row>
    <row r="4" spans="1:9">
      <c r="A4" s="5" t="str">
        <f>'1汇总'!A4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222"/>
      <c r="D5" s="9" t="s">
        <v>226</v>
      </c>
      <c r="E5" s="10"/>
      <c r="F5" s="11"/>
    </row>
    <row r="6" spans="1:9" ht="15.65" customHeight="1">
      <c r="A6" s="417" t="s">
        <v>205</v>
      </c>
      <c r="B6" s="13" t="s">
        <v>206</v>
      </c>
      <c r="C6" s="14" t="s">
        <v>207</v>
      </c>
      <c r="D6" s="15" t="s">
        <v>208</v>
      </c>
      <c r="E6" s="16" t="s">
        <v>209</v>
      </c>
      <c r="F6" s="17" t="s">
        <v>210</v>
      </c>
      <c r="H6" s="50" t="s">
        <v>227</v>
      </c>
      <c r="I6" s="50" t="s">
        <v>228</v>
      </c>
    </row>
    <row r="7" spans="1: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50"/>
    </row>
    <row r="8" spans="1:9">
      <c r="A8" s="223" t="s">
        <v>229</v>
      </c>
      <c r="B8" s="30">
        <v>1</v>
      </c>
      <c r="C8" s="224">
        <f>SUM(C9:C21)</f>
        <v>0</v>
      </c>
      <c r="D8" s="225">
        <f>IF(基本信息!$C$4="B",SUM(D9:D21),"")</f>
        <v>0</v>
      </c>
      <c r="E8" s="226">
        <f>IF(基本信息!$C$4="B",SUM(E9:E21),"")</f>
        <v>0</v>
      </c>
      <c r="F8" s="227">
        <f>IF(基本信息!$C$4&lt;&gt;"B","",IF(C8=0,0,ROUND(E8/ABS(C8),4)))</f>
        <v>0</v>
      </c>
      <c r="H8" s="42">
        <f>SUM(H9:H21)</f>
        <v>0</v>
      </c>
      <c r="I8" s="43" t="str">
        <f>IF(C8-H8=0,"OK","F")</f>
        <v>OK</v>
      </c>
    </row>
    <row r="9" spans="1:9">
      <c r="A9" s="228" t="s">
        <v>230</v>
      </c>
      <c r="B9" s="30">
        <f>B8+1</f>
        <v>2</v>
      </c>
      <c r="C9" s="224">
        <f>IF(OR(基本信息!$C$4="A",基本信息!$C$4="B"),ROUND('3流资总'!C8,2),"")</f>
        <v>0</v>
      </c>
      <c r="D9" s="225">
        <f>IF(基本信息!$C$4="B",ROUND('3流资总'!D8,2),"")</f>
        <v>0</v>
      </c>
      <c r="E9" s="226">
        <f>IF(基本信息!$C$4="B",D9-C9,"")</f>
        <v>0</v>
      </c>
      <c r="F9" s="227">
        <f>IF(基本信息!$C$4&lt;&gt;"B","",IF(C9=0,0,ROUND(E9/ABS(C9),4)))</f>
        <v>0</v>
      </c>
      <c r="H9" s="28"/>
      <c r="I9" s="43" t="str">
        <f>IF(C9-H9=0,"OK","F")</f>
        <v>OK</v>
      </c>
    </row>
    <row r="10" spans="1:9">
      <c r="A10" s="229" t="s">
        <v>231</v>
      </c>
      <c r="B10" s="30">
        <f t="shared" ref="B10:B70" si="0">B9+1</f>
        <v>3</v>
      </c>
      <c r="C10" s="224">
        <f>IF(OR(基本信息!$C$4="A",基本信息!$C$4="B"),ROUND('3流资总'!C9,2),"")</f>
        <v>0</v>
      </c>
      <c r="D10" s="225">
        <f>IF(基本信息!$C$4="B",ROUND('3流资总'!D9,2),"")</f>
        <v>0</v>
      </c>
      <c r="E10" s="226">
        <f>IF(基本信息!$C$4="B",D10-C10,"")</f>
        <v>0</v>
      </c>
      <c r="F10" s="227">
        <f>IF(基本信息!$C$4&lt;&gt;"B","",IF(C10=0,0,ROUND(E10/ABS(C10),4)))</f>
        <v>0</v>
      </c>
      <c r="H10" s="28"/>
      <c r="I10" s="43" t="str">
        <f t="shared" ref="I10:I21" si="1">IF(C10-H10=0,"OK","F")</f>
        <v>OK</v>
      </c>
    </row>
    <row r="11" spans="1:9">
      <c r="A11" s="229" t="s">
        <v>232</v>
      </c>
      <c r="B11" s="30">
        <f t="shared" si="0"/>
        <v>4</v>
      </c>
      <c r="C11" s="224">
        <f>IF(OR(基本信息!$C$4="A",基本信息!$C$4="B"),ROUND('3流资总'!C10,2),"")</f>
        <v>0</v>
      </c>
      <c r="D11" s="225">
        <f>IF(基本信息!$C$4="B",ROUND('3流资总'!D10,2),"")</f>
        <v>0</v>
      </c>
      <c r="E11" s="226">
        <f>IF(基本信息!$C$4="B",D11-C11,"")</f>
        <v>0</v>
      </c>
      <c r="F11" s="227">
        <f>IF(基本信息!$C$4&lt;&gt;"B","",IF(C11=0,0,ROUND(E11/ABS(C11),4)))</f>
        <v>0</v>
      </c>
      <c r="H11" s="28"/>
      <c r="I11" s="43" t="str">
        <f t="shared" si="1"/>
        <v>OK</v>
      </c>
    </row>
    <row r="12" spans="1:9">
      <c r="A12" s="228" t="s">
        <v>233</v>
      </c>
      <c r="B12" s="30">
        <f t="shared" si="0"/>
        <v>5</v>
      </c>
      <c r="C12" s="224">
        <f>IF(OR(基本信息!$C$4="A",基本信息!$C$4="B"),ROUND('3流资总'!C11,2),"")</f>
        <v>0</v>
      </c>
      <c r="D12" s="225">
        <f>IF(基本信息!$C$4="B",ROUND('3流资总'!D11,2),"")</f>
        <v>0</v>
      </c>
      <c r="E12" s="226">
        <f>IF(基本信息!$C$4="B",D12-C12,"")</f>
        <v>0</v>
      </c>
      <c r="F12" s="227">
        <f>IF(基本信息!$C$4&lt;&gt;"B","",IF(C12=0,0,ROUND(E12/ABS(C12),4)))</f>
        <v>0</v>
      </c>
      <c r="H12" s="28"/>
      <c r="I12" s="43" t="str">
        <f t="shared" si="1"/>
        <v>OK</v>
      </c>
    </row>
    <row r="13" spans="1:9">
      <c r="A13" s="228" t="s">
        <v>234</v>
      </c>
      <c r="B13" s="30">
        <f t="shared" si="0"/>
        <v>6</v>
      </c>
      <c r="C13" s="224">
        <f>IF(OR(基本信息!$C$4="A",基本信息!$C$4="B"),ROUND('3流资总'!C12,2),"")</f>
        <v>0</v>
      </c>
      <c r="D13" s="225">
        <f>IF(基本信息!$C$4="B",ROUND('3流资总'!D12,2),"")</f>
        <v>0</v>
      </c>
      <c r="E13" s="226">
        <f>IF(基本信息!$C$4="B",D13-C13,"")</f>
        <v>0</v>
      </c>
      <c r="F13" s="227">
        <f>IF(基本信息!$C$4&lt;&gt;"B","",IF(C13=0,0,ROUND(E13/ABS(C13),4)))</f>
        <v>0</v>
      </c>
      <c r="H13" s="28"/>
      <c r="I13" s="43" t="str">
        <f t="shared" si="1"/>
        <v>OK</v>
      </c>
    </row>
    <row r="14" spans="1:9">
      <c r="A14" s="228" t="s">
        <v>235</v>
      </c>
      <c r="B14" s="30">
        <f t="shared" si="0"/>
        <v>7</v>
      </c>
      <c r="C14" s="224">
        <f>IF(OR(基本信息!$C$4="A",基本信息!$C$4="B"),ROUND('3流资总'!C13,2),"")</f>
        <v>0</v>
      </c>
      <c r="D14" s="225">
        <f>IF(基本信息!$C$4="B",ROUND('3流资总'!D13,2),"")</f>
        <v>0</v>
      </c>
      <c r="E14" s="226">
        <f>IF(基本信息!$C$4="B",D14-C14,"")</f>
        <v>0</v>
      </c>
      <c r="F14" s="227">
        <f>IF(基本信息!$C$4&lt;&gt;"B","",IF(C14=0,0,ROUND(E14/ABS(C14),4)))</f>
        <v>0</v>
      </c>
      <c r="H14" s="28"/>
      <c r="I14" s="43" t="str">
        <f t="shared" si="1"/>
        <v>OK</v>
      </c>
    </row>
    <row r="15" spans="1:9">
      <c r="A15" s="228" t="s">
        <v>236</v>
      </c>
      <c r="B15" s="30">
        <f t="shared" si="0"/>
        <v>8</v>
      </c>
      <c r="C15" s="224">
        <f>IF(OR(基本信息!$C$4="A",基本信息!$C$4="B"),ROUND('3流资总'!C14,2),"")</f>
        <v>0</v>
      </c>
      <c r="D15" s="225">
        <f>IF(基本信息!$C$4="B",ROUND('3流资总'!D14,2),"")</f>
        <v>0</v>
      </c>
      <c r="E15" s="226">
        <f>IF(基本信息!$C$4="B",D15-C15,"")</f>
        <v>0</v>
      </c>
      <c r="F15" s="227">
        <f>IF(基本信息!$C$4&lt;&gt;"B","",IF(C15=0,0,ROUND(E15/ABS(C15),4)))</f>
        <v>0</v>
      </c>
      <c r="H15" s="28"/>
      <c r="I15" s="43" t="str">
        <f t="shared" si="1"/>
        <v>OK</v>
      </c>
    </row>
    <row r="16" spans="1:9">
      <c r="A16" s="228" t="s">
        <v>237</v>
      </c>
      <c r="B16" s="30">
        <f t="shared" si="0"/>
        <v>9</v>
      </c>
      <c r="C16" s="224">
        <f>IF(OR(基本信息!$C$4="A",基本信息!$C$4="B"),ROUND('3流资总'!C15,2),"")</f>
        <v>0</v>
      </c>
      <c r="D16" s="225">
        <f>IF(基本信息!$C$4="B",ROUND('3流资总'!D15,2),"")</f>
        <v>0</v>
      </c>
      <c r="E16" s="226">
        <f>IF(基本信息!$C$4="B",D16-C16,"")</f>
        <v>0</v>
      </c>
      <c r="F16" s="227">
        <f>IF(基本信息!$C$4&lt;&gt;"B","",IF(C16=0,0,ROUND(E16/ABS(C16),4)))</f>
        <v>0</v>
      </c>
      <c r="H16" s="28"/>
      <c r="I16" s="43" t="str">
        <f t="shared" si="1"/>
        <v>OK</v>
      </c>
    </row>
    <row r="17" spans="1:9">
      <c r="A17" s="228" t="s">
        <v>238</v>
      </c>
      <c r="B17" s="30">
        <f t="shared" si="0"/>
        <v>10</v>
      </c>
      <c r="C17" s="224">
        <f>IF(OR(基本信息!$C$4="A",基本信息!$C$4="B"),ROUND('3流资总'!C16,2),"")</f>
        <v>0</v>
      </c>
      <c r="D17" s="225">
        <f>IF(基本信息!$C$4="B",ROUND('3流资总'!D16,2),"")</f>
        <v>0</v>
      </c>
      <c r="E17" s="226">
        <f>IF(基本信息!$C$4="B",D17-C17,"")</f>
        <v>0</v>
      </c>
      <c r="F17" s="227">
        <f>IF(基本信息!$C$4&lt;&gt;"B","",IF(C17=0,0,ROUND(E17/ABS(C17),4)))</f>
        <v>0</v>
      </c>
      <c r="H17" s="28"/>
      <c r="I17" s="43" t="str">
        <f t="shared" si="1"/>
        <v>OK</v>
      </c>
    </row>
    <row r="18" spans="1:9">
      <c r="A18" s="228" t="s">
        <v>239</v>
      </c>
      <c r="B18" s="30">
        <f t="shared" si="0"/>
        <v>11</v>
      </c>
      <c r="C18" s="224">
        <f>IF(OR(基本信息!$C$4="A",基本信息!$C$4="B"),ROUND('3流资总'!C17,2),"")</f>
        <v>0</v>
      </c>
      <c r="D18" s="225">
        <f>IF(基本信息!$C$4="B",ROUND('3流资总'!D17,2),"")</f>
        <v>0</v>
      </c>
      <c r="E18" s="226">
        <f>IF(基本信息!$C$4="B",D18-C18,"")</f>
        <v>0</v>
      </c>
      <c r="F18" s="227">
        <f>IF(基本信息!$C$4&lt;&gt;"B","",IF(C18=0,0,ROUND(E18/ABS(C18),4)))</f>
        <v>0</v>
      </c>
      <c r="H18" s="28"/>
      <c r="I18" s="43" t="str">
        <f t="shared" si="1"/>
        <v>OK</v>
      </c>
    </row>
    <row r="19" spans="1:9">
      <c r="A19" s="228" t="s">
        <v>240</v>
      </c>
      <c r="B19" s="30">
        <f t="shared" si="0"/>
        <v>12</v>
      </c>
      <c r="C19" s="224">
        <f>IF(OR(基本信息!$C$4="A",基本信息!$C$4="B"),ROUND('3流资总'!C18,2),"")</f>
        <v>0</v>
      </c>
      <c r="D19" s="225">
        <f>IF(基本信息!$C$4="B",ROUND('3流资总'!D18,2),"")</f>
        <v>0</v>
      </c>
      <c r="E19" s="226">
        <f>IF(基本信息!$C$4="B",D19-C19,"")</f>
        <v>0</v>
      </c>
      <c r="F19" s="227">
        <f>IF(基本信息!$C$4&lt;&gt;"B","",IF(C19=0,0,ROUND(E19/ABS(C19),4)))</f>
        <v>0</v>
      </c>
      <c r="H19" s="28"/>
      <c r="I19" s="43" t="str">
        <f t="shared" si="1"/>
        <v>OK</v>
      </c>
    </row>
    <row r="20" spans="1:9">
      <c r="A20" s="230" t="s">
        <v>241</v>
      </c>
      <c r="B20" s="30">
        <f t="shared" si="0"/>
        <v>13</v>
      </c>
      <c r="C20" s="224">
        <f>IF(OR(基本信息!$C$4="A",基本信息!$C$4="B"),ROUND('3流资总'!C19,2),"")</f>
        <v>0</v>
      </c>
      <c r="D20" s="225">
        <f>IF(基本信息!$C$4="B",ROUND('3流资总'!D19,2),"")</f>
        <v>0</v>
      </c>
      <c r="E20" s="226">
        <f>IF(基本信息!$C$4="B",D20-C20,"")</f>
        <v>0</v>
      </c>
      <c r="F20" s="227">
        <f>IF(基本信息!$C$4&lt;&gt;"B","",IF(C20=0,0,ROUND(E20/ABS(C20),4)))</f>
        <v>0</v>
      </c>
      <c r="H20" s="28"/>
      <c r="I20" s="43" t="str">
        <f t="shared" si="1"/>
        <v>OK</v>
      </c>
    </row>
    <row r="21" spans="1:9">
      <c r="A21" s="228" t="s">
        <v>242</v>
      </c>
      <c r="B21" s="30">
        <f t="shared" si="0"/>
        <v>14</v>
      </c>
      <c r="C21" s="224">
        <f>IF(OR(基本信息!$C$4="A",基本信息!$C$4="B"),ROUND('3流资总'!C20,2),"")</f>
        <v>0</v>
      </c>
      <c r="D21" s="225">
        <f>IF(基本信息!$C$4="B",ROUND('3流资总'!D20,2),"")</f>
        <v>0</v>
      </c>
      <c r="E21" s="226">
        <f>IF(基本信息!$C$4="B",D21-C21,"")</f>
        <v>0</v>
      </c>
      <c r="F21" s="227">
        <f>IF(基本信息!$C$4&lt;&gt;"B","",IF(C21=0,0,ROUND(E21/ABS(C21),4)))</f>
        <v>0</v>
      </c>
      <c r="H21" s="28"/>
      <c r="I21" s="43" t="str">
        <f t="shared" si="1"/>
        <v>OK</v>
      </c>
    </row>
    <row r="22" spans="1:9">
      <c r="A22" s="228"/>
      <c r="B22" s="30">
        <f t="shared" si="0"/>
        <v>15</v>
      </c>
      <c r="C22" s="224"/>
      <c r="D22" s="225"/>
      <c r="E22" s="226"/>
      <c r="F22" s="227"/>
      <c r="H22" s="28"/>
    </row>
    <row r="23" spans="1:9">
      <c r="A23" s="223" t="s">
        <v>243</v>
      </c>
      <c r="B23" s="30">
        <f t="shared" si="0"/>
        <v>16</v>
      </c>
      <c r="C23" s="224" t="e">
        <f>SUM(C24:C41)</f>
        <v>#REF!</v>
      </c>
      <c r="D23" s="225" t="e">
        <f>IF(基本信息!$C$4="B",SUM(D24:D41),"")</f>
        <v>#REF!</v>
      </c>
      <c r="E23" s="226" t="e">
        <f>IF(基本信息!$C$4="B",SUM(E24:E41),"")</f>
        <v>#REF!</v>
      </c>
      <c r="F23" s="227" t="e">
        <f>IF(基本信息!$C$4&lt;&gt;"B","",IF(C23=0,0,ROUND(E23/ABS(C23),4)))</f>
        <v>#REF!</v>
      </c>
      <c r="H23" s="42">
        <f>SUM(H24:H41)</f>
        <v>0</v>
      </c>
      <c r="I23" s="43" t="e">
        <f>IF(C23-H23=0,"OK","F")</f>
        <v>#REF!</v>
      </c>
    </row>
    <row r="24" spans="1:9">
      <c r="A24" s="228" t="s">
        <v>244</v>
      </c>
      <c r="B24" s="30">
        <f t="shared" si="0"/>
        <v>17</v>
      </c>
      <c r="C24" s="224">
        <f>IF(OR(基本信息!$C$4="A",基本信息!$C$4="B"),ROUND('4非流资总'!C8,2),"")</f>
        <v>0</v>
      </c>
      <c r="D24" s="225">
        <f>IF(基本信息!$C$4="B",ROUND('4非流资总'!D8,2),"")</f>
        <v>0</v>
      </c>
      <c r="E24" s="226">
        <f>IF(基本信息!$C$4="B",D24-C24,"")</f>
        <v>0</v>
      </c>
      <c r="F24" s="227">
        <f>IF(基本信息!$C$4&lt;&gt;"B","",IF(C24=0,0,ROUND(E24/ABS(C24),4)))</f>
        <v>0</v>
      </c>
      <c r="H24" s="28"/>
      <c r="I24" s="43" t="str">
        <f t="shared" ref="I24:I41" si="2">IF(C24-H24=0,"OK","F")</f>
        <v>OK</v>
      </c>
    </row>
    <row r="25" spans="1:9">
      <c r="A25" s="228" t="s">
        <v>245</v>
      </c>
      <c r="B25" s="30">
        <f t="shared" si="0"/>
        <v>18</v>
      </c>
      <c r="C25" s="224">
        <f>IF(OR(基本信息!$C$4="A",基本信息!$C$4="B"),ROUND('4非流资总'!C9,2),"")</f>
        <v>0</v>
      </c>
      <c r="D25" s="225">
        <f>IF(基本信息!$C$4="B",ROUND('4非流资总'!D9,2),"")</f>
        <v>0</v>
      </c>
      <c r="E25" s="226">
        <f>IF(基本信息!$C$4="B",D25-C25,"")</f>
        <v>0</v>
      </c>
      <c r="F25" s="227">
        <f>IF(基本信息!$C$4&lt;&gt;"B","",IF(C25=0,0,ROUND(E25/ABS(C25),4)))</f>
        <v>0</v>
      </c>
      <c r="H25" s="28"/>
      <c r="I25" s="43" t="str">
        <f t="shared" si="2"/>
        <v>OK</v>
      </c>
    </row>
    <row r="26" spans="1:9">
      <c r="A26" s="228" t="s">
        <v>246</v>
      </c>
      <c r="B26" s="30">
        <f t="shared" si="0"/>
        <v>19</v>
      </c>
      <c r="C26" s="224">
        <f>IF(OR(基本信息!$C$4="A",基本信息!$C$4="B"),ROUND('4非流资总'!C10,2),"")</f>
        <v>0</v>
      </c>
      <c r="D26" s="225">
        <f>IF(基本信息!$C$4="B",ROUND('4非流资总'!D10,2),"")</f>
        <v>0</v>
      </c>
      <c r="E26" s="226">
        <f>IF(基本信息!$C$4="B",D26-C26,"")</f>
        <v>0</v>
      </c>
      <c r="F26" s="227">
        <f>IF(基本信息!$C$4&lt;&gt;"B","",IF(C26=0,0,ROUND(E26/ABS(C26),4)))</f>
        <v>0</v>
      </c>
      <c r="H26" s="28"/>
      <c r="I26" s="43" t="str">
        <f t="shared" si="2"/>
        <v>OK</v>
      </c>
    </row>
    <row r="27" spans="1:9">
      <c r="A27" s="228" t="s">
        <v>247</v>
      </c>
      <c r="B27" s="30">
        <f t="shared" si="0"/>
        <v>20</v>
      </c>
      <c r="C27" s="224">
        <f>IF(OR(基本信息!$C$4="A",基本信息!$C$4="B"),ROUND('4非流资总'!C11,2),"")</f>
        <v>0</v>
      </c>
      <c r="D27" s="225">
        <f>IF(基本信息!$C$4="B",ROUND('4非流资总'!D11,2),"")</f>
        <v>0</v>
      </c>
      <c r="E27" s="226">
        <f>IF(基本信息!$C$4="B",D27-C27,"")</f>
        <v>0</v>
      </c>
      <c r="F27" s="227">
        <f>IF(基本信息!$C$4&lt;&gt;"B","",IF(C27=0,0,ROUND(E27/ABS(C27),4)))</f>
        <v>0</v>
      </c>
      <c r="H27" s="28"/>
      <c r="I27" s="43" t="str">
        <f t="shared" si="2"/>
        <v>OK</v>
      </c>
    </row>
    <row r="28" spans="1:9">
      <c r="A28" s="228" t="s">
        <v>248</v>
      </c>
      <c r="B28" s="30">
        <f t="shared" si="0"/>
        <v>21</v>
      </c>
      <c r="C28" s="224">
        <f>IF(OR(基本信息!$C$4="A",基本信息!$C$4="B"),ROUND('4非流资总'!C12,2),"")</f>
        <v>0</v>
      </c>
      <c r="D28" s="225">
        <f>IF(基本信息!$C$4="B",ROUND('4非流资总'!D12,2),"")</f>
        <v>0</v>
      </c>
      <c r="E28" s="226">
        <f>IF(基本信息!$C$4="B",D28-C28,"")</f>
        <v>0</v>
      </c>
      <c r="F28" s="227">
        <f>IF(基本信息!$C$4&lt;&gt;"B","",IF(C28=0,0,ROUND(E28/ABS(C28),4)))</f>
        <v>0</v>
      </c>
      <c r="H28" s="28"/>
      <c r="I28" s="43"/>
    </row>
    <row r="29" spans="1:9">
      <c r="A29" s="228" t="s">
        <v>249</v>
      </c>
      <c r="B29" s="30">
        <f t="shared" si="0"/>
        <v>22</v>
      </c>
      <c r="C29" s="224">
        <f>IF(OR(基本信息!$C$4="A",基本信息!$C$4="B"),ROUND('4非流资总'!C13,2),"")</f>
        <v>0</v>
      </c>
      <c r="D29" s="225">
        <f>IF(基本信息!$C$4="B",ROUND('4非流资总'!D13,2),"")</f>
        <v>0</v>
      </c>
      <c r="E29" s="226">
        <f>IF(基本信息!$C$4="B",D29-C29,"")</f>
        <v>0</v>
      </c>
      <c r="F29" s="227">
        <f>IF(基本信息!$C$4&lt;&gt;"B","",IF(C29=0,0,ROUND(E29/ABS(C29),4)))</f>
        <v>0</v>
      </c>
      <c r="H29" s="28"/>
      <c r="I29" s="43" t="str">
        <f t="shared" si="2"/>
        <v>OK</v>
      </c>
    </row>
    <row r="30" spans="1:9">
      <c r="A30" s="228" t="s">
        <v>250</v>
      </c>
      <c r="B30" s="30">
        <f t="shared" si="0"/>
        <v>23</v>
      </c>
      <c r="C30" s="224">
        <f>IF(OR(基本信息!$C$4="A",基本信息!$C$4="B"),ROUND('4非流资总'!C14,2),"")</f>
        <v>0</v>
      </c>
      <c r="D30" s="225">
        <f>IF(基本信息!$C$4="B",ROUND('4非流资总'!D14,2),"")</f>
        <v>0</v>
      </c>
      <c r="E30" s="226">
        <f>IF(基本信息!$C$4="B",D30-C30,"")</f>
        <v>0</v>
      </c>
      <c r="F30" s="227">
        <f>IF(基本信息!$C$4&lt;&gt;"B","",IF(C30=0,0,ROUND(E30/ABS(C30),4)))</f>
        <v>0</v>
      </c>
      <c r="H30" s="28"/>
      <c r="I30" s="43" t="str">
        <f t="shared" si="2"/>
        <v>OK</v>
      </c>
    </row>
    <row r="31" spans="1:9">
      <c r="A31" s="228" t="s">
        <v>251</v>
      </c>
      <c r="B31" s="30">
        <f t="shared" si="0"/>
        <v>24</v>
      </c>
      <c r="C31" s="224" t="e">
        <f>IF(OR(基本信息!$C$4="A",基本信息!$C$4="B"),ROUND('4非流资总'!C15,2),"")</f>
        <v>#REF!</v>
      </c>
      <c r="D31" s="225" t="e">
        <f>IF(基本信息!$C$4="B",ROUND('4非流资总'!D15,2),"")</f>
        <v>#REF!</v>
      </c>
      <c r="E31" s="226" t="e">
        <f>IF(基本信息!$C$4="B",D31-C31,"")</f>
        <v>#REF!</v>
      </c>
      <c r="F31" s="227" t="e">
        <f>IF(基本信息!$C$4&lt;&gt;"B","",IF(C31=0,0,ROUND(E31/ABS(C31),4)))</f>
        <v>#REF!</v>
      </c>
      <c r="H31" s="28"/>
      <c r="I31" s="43" t="e">
        <f t="shared" si="2"/>
        <v>#REF!</v>
      </c>
    </row>
    <row r="32" spans="1:9">
      <c r="A32" s="228" t="s">
        <v>252</v>
      </c>
      <c r="B32" s="30">
        <f t="shared" si="0"/>
        <v>25</v>
      </c>
      <c r="C32" s="224">
        <f>IF(OR(基本信息!$C$4="A",基本信息!$C$4="B"),ROUND('4非流资总'!C16,2),"")</f>
        <v>0</v>
      </c>
      <c r="D32" s="225">
        <f>IF(基本信息!$C$4="B",ROUND('4非流资总'!D16,2),"")</f>
        <v>0</v>
      </c>
      <c r="E32" s="226">
        <f>IF(基本信息!$C$4="B",D32-C32,"")</f>
        <v>0</v>
      </c>
      <c r="F32" s="227">
        <f>IF(基本信息!$C$4&lt;&gt;"B","",IF(C32=0,0,ROUND(E32/ABS(C32),4)))</f>
        <v>0</v>
      </c>
      <c r="H32" s="28"/>
      <c r="I32" s="43" t="str">
        <f t="shared" si="2"/>
        <v>OK</v>
      </c>
    </row>
    <row r="33" spans="1:9">
      <c r="A33" s="228" t="s">
        <v>253</v>
      </c>
      <c r="B33" s="30">
        <f t="shared" si="0"/>
        <v>26</v>
      </c>
      <c r="C33" s="224">
        <f>IF(OR(基本信息!$C$4="A",基本信息!$C$4="B"),ROUND('4非流资总'!C17,2),"")</f>
        <v>0</v>
      </c>
      <c r="D33" s="225">
        <f>IF(基本信息!$C$4="B",ROUND('4非流资总'!D17,2),"")</f>
        <v>0</v>
      </c>
      <c r="E33" s="226">
        <f>IF(基本信息!$C$4="B",D33-C33,"")</f>
        <v>0</v>
      </c>
      <c r="F33" s="227">
        <f>IF(基本信息!$C$4&lt;&gt;"B","",IF(C33=0,0,ROUND(E33/ABS(C33),4)))</f>
        <v>0</v>
      </c>
      <c r="H33" s="28"/>
      <c r="I33" s="43" t="str">
        <f t="shared" si="2"/>
        <v>OK</v>
      </c>
    </row>
    <row r="34" spans="1:9">
      <c r="A34" s="228" t="s">
        <v>254</v>
      </c>
      <c r="B34" s="30">
        <f t="shared" si="0"/>
        <v>27</v>
      </c>
      <c r="C34" s="224">
        <f>IF(OR(基本信息!$C$4="A",基本信息!$C$4="B"),ROUND('4非流资总'!C18,2),"")</f>
        <v>0</v>
      </c>
      <c r="D34" s="225">
        <f>IF(基本信息!$C$4="B",ROUND('4非流资总'!D18,2),"")</f>
        <v>0</v>
      </c>
      <c r="E34" s="226">
        <f>IF(基本信息!$C$4="B",D34-C34,"")</f>
        <v>0</v>
      </c>
      <c r="F34" s="227">
        <f>IF(基本信息!$C$4&lt;&gt;"B","",IF(C34=0,0,ROUND(E34/ABS(C34),4)))</f>
        <v>0</v>
      </c>
      <c r="H34" s="28"/>
      <c r="I34" s="43" t="str">
        <f t="shared" si="2"/>
        <v>OK</v>
      </c>
    </row>
    <row r="35" spans="1:9">
      <c r="A35" s="228" t="s">
        <v>255</v>
      </c>
      <c r="B35" s="30">
        <f t="shared" si="0"/>
        <v>28</v>
      </c>
      <c r="C35" s="224">
        <f>IF(OR(基本信息!$C$4="A",基本信息!$C$4="B"),ROUND('4非流资总'!C19,2),"")</f>
        <v>0</v>
      </c>
      <c r="D35" s="225">
        <f>IF(基本信息!$C$4="B",ROUND('4非流资总'!D19,2),"")</f>
        <v>0</v>
      </c>
      <c r="E35" s="226">
        <f>IF(基本信息!$C$4="B",D35-C35,"")</f>
        <v>0</v>
      </c>
      <c r="F35" s="227">
        <f>IF(基本信息!$C$4&lt;&gt;"B","",IF(C35=0,0,ROUND(E35/ABS(C35),4)))</f>
        <v>0</v>
      </c>
      <c r="H35" s="28"/>
      <c r="I35" s="43" t="str">
        <f t="shared" si="2"/>
        <v>OK</v>
      </c>
    </row>
    <row r="36" spans="1:9">
      <c r="A36" s="228" t="s">
        <v>256</v>
      </c>
      <c r="B36" s="30">
        <f t="shared" si="0"/>
        <v>29</v>
      </c>
      <c r="C36" s="224">
        <f>IF(OR(基本信息!$C$4="A",基本信息!$C$4="B"),ROUND('4非流资总'!C20,2),"")</f>
        <v>0</v>
      </c>
      <c r="D36" s="225">
        <f>IF(基本信息!$C$4="B",ROUND('4非流资总'!D20,2),"")</f>
        <v>0</v>
      </c>
      <c r="E36" s="226">
        <f>IF(基本信息!$C$4="B",D36-C36,"")</f>
        <v>0</v>
      </c>
      <c r="F36" s="227">
        <f>IF(基本信息!$C$4&lt;&gt;"B","",IF(C36=0,0,ROUND(E36/ABS(C36),4)))</f>
        <v>0</v>
      </c>
      <c r="H36" s="28"/>
      <c r="I36" s="43" t="str">
        <f t="shared" si="2"/>
        <v>OK</v>
      </c>
    </row>
    <row r="37" spans="1:9">
      <c r="A37" s="228" t="s">
        <v>257</v>
      </c>
      <c r="B37" s="30">
        <f t="shared" si="0"/>
        <v>30</v>
      </c>
      <c r="C37" s="224">
        <f>IF(OR(基本信息!$C$4="A",基本信息!$C$4="B"),ROUND('4非流资总'!C21,2),"")</f>
        <v>0</v>
      </c>
      <c r="D37" s="225">
        <f>IF(基本信息!$C$4="B",ROUND('4非流资总'!D21,2),"")</f>
        <v>0</v>
      </c>
      <c r="E37" s="226">
        <f>IF(基本信息!$C$4="B",D37-C37,"")</f>
        <v>0</v>
      </c>
      <c r="F37" s="227">
        <f>IF(基本信息!$C$4&lt;&gt;"B","",IF(C37=0,0,ROUND(E37/ABS(C37),4)))</f>
        <v>0</v>
      </c>
      <c r="H37" s="28"/>
      <c r="I37" s="43" t="str">
        <f t="shared" si="2"/>
        <v>OK</v>
      </c>
    </row>
    <row r="38" spans="1:9">
      <c r="A38" s="228" t="s">
        <v>258</v>
      </c>
      <c r="B38" s="30">
        <f t="shared" si="0"/>
        <v>31</v>
      </c>
      <c r="C38" s="224">
        <f>IF(OR(基本信息!$C$4="A",基本信息!$C$4="B"),ROUND('4非流资总'!C22,2),"")</f>
        <v>0</v>
      </c>
      <c r="D38" s="225">
        <f>IF(基本信息!$C$4="B",ROUND('4非流资总'!D22,2),"")</f>
        <v>0</v>
      </c>
      <c r="E38" s="226">
        <f>IF(基本信息!$C$4="B",D38-C38,"")</f>
        <v>0</v>
      </c>
      <c r="F38" s="227">
        <f>IF(基本信息!$C$4&lt;&gt;"B","",IF(C38=0,0,ROUND(E38/ABS(C38),4)))</f>
        <v>0</v>
      </c>
      <c r="H38" s="28"/>
      <c r="I38" s="43" t="str">
        <f t="shared" si="2"/>
        <v>OK</v>
      </c>
    </row>
    <row r="39" spans="1:9">
      <c r="A39" s="228" t="s">
        <v>259</v>
      </c>
      <c r="B39" s="30">
        <f t="shared" si="0"/>
        <v>32</v>
      </c>
      <c r="C39" s="224">
        <f>IF(OR(基本信息!$C$4="A",基本信息!$C$4="B"),ROUND('4非流资总'!C23,2),"")</f>
        <v>0</v>
      </c>
      <c r="D39" s="225">
        <f>IF(基本信息!$C$4="B",ROUND('4非流资总'!D23,2),"")</f>
        <v>0</v>
      </c>
      <c r="E39" s="226">
        <f>IF(基本信息!$C$4="B",D39-C39,"")</f>
        <v>0</v>
      </c>
      <c r="F39" s="227">
        <f>IF(基本信息!$C$4&lt;&gt;"B","",IF(C39=0,0,ROUND(E39/ABS(C39),4)))</f>
        <v>0</v>
      </c>
      <c r="H39" s="28"/>
      <c r="I39" s="43" t="str">
        <f t="shared" si="2"/>
        <v>OK</v>
      </c>
    </row>
    <row r="40" spans="1:9">
      <c r="A40" s="228" t="s">
        <v>260</v>
      </c>
      <c r="B40" s="30">
        <f t="shared" si="0"/>
        <v>33</v>
      </c>
      <c r="C40" s="224">
        <f>IF(OR(基本信息!$C$4="A",基本信息!$C$4="B"),ROUND('4非流资总'!C24,2),"")</f>
        <v>0</v>
      </c>
      <c r="D40" s="225">
        <f>IF(基本信息!$C$4="B",ROUND('4非流资总'!D24,2),"")</f>
        <v>0</v>
      </c>
      <c r="E40" s="226">
        <f>IF(基本信息!$C$4="B",D40-C40,"")</f>
        <v>0</v>
      </c>
      <c r="F40" s="227">
        <f>IF(基本信息!$C$4&lt;&gt;"B","",IF(C40=0,0,ROUND(E40/ABS(C40),4)))</f>
        <v>0</v>
      </c>
      <c r="H40" s="28"/>
      <c r="I40" s="43" t="str">
        <f t="shared" si="2"/>
        <v>OK</v>
      </c>
    </row>
    <row r="41" spans="1:9">
      <c r="A41" s="228" t="s">
        <v>261</v>
      </c>
      <c r="B41" s="30">
        <f t="shared" si="0"/>
        <v>34</v>
      </c>
      <c r="C41" s="224">
        <f>IF(OR(基本信息!$C$4="A",基本信息!$C$4="B"),ROUND('4非流资总'!C25,2),"")</f>
        <v>0</v>
      </c>
      <c r="D41" s="225">
        <f>IF(基本信息!$C$4="B",ROUND('4非流资总'!D25,2),"")</f>
        <v>0</v>
      </c>
      <c r="E41" s="226">
        <f>IF(基本信息!$C$4="B",D41-C41,"")</f>
        <v>0</v>
      </c>
      <c r="F41" s="227">
        <f>IF(基本信息!$C$4&lt;&gt;"B","",IF(C41=0,0,ROUND(E41/ABS(C41),4)))</f>
        <v>0</v>
      </c>
      <c r="H41" s="28"/>
      <c r="I41" s="43" t="str">
        <f t="shared" si="2"/>
        <v>OK</v>
      </c>
    </row>
    <row r="42" spans="1:9">
      <c r="A42" s="228"/>
      <c r="B42" s="30">
        <f t="shared" si="0"/>
        <v>35</v>
      </c>
      <c r="C42" s="224"/>
      <c r="D42" s="225"/>
      <c r="E42" s="226"/>
      <c r="F42" s="227"/>
      <c r="H42" s="231"/>
    </row>
    <row r="43" spans="1:9">
      <c r="A43" s="232" t="s">
        <v>262</v>
      </c>
      <c r="B43" s="30">
        <f t="shared" si="0"/>
        <v>36</v>
      </c>
      <c r="C43" s="224" t="e">
        <f>C8+C23</f>
        <v>#REF!</v>
      </c>
      <c r="D43" s="225" t="e">
        <f>IF(基本信息!$C$4="B",D8+D23,"")</f>
        <v>#REF!</v>
      </c>
      <c r="E43" s="226" t="e">
        <f>IF(基本信息!$C$4="B",E8+E23,"")</f>
        <v>#REF!</v>
      </c>
      <c r="F43" s="227" t="e">
        <f>IF(基本信息!$C$4&lt;&gt;"B","",IF(C43=0,0,ROUND(E43/ABS(C43),4)))</f>
        <v>#REF!</v>
      </c>
      <c r="H43" s="42">
        <f>H8+H23</f>
        <v>0</v>
      </c>
      <c r="I43" s="43" t="e">
        <f>IF(C43-H43=0,"OK","F")</f>
        <v>#REF!</v>
      </c>
    </row>
    <row r="44" spans="1:9">
      <c r="A44" s="223" t="s">
        <v>263</v>
      </c>
      <c r="B44" s="30">
        <f t="shared" si="0"/>
        <v>37</v>
      </c>
      <c r="C44" s="224">
        <f>SUM(C45:C57)</f>
        <v>0</v>
      </c>
      <c r="D44" s="225">
        <f>IF(基本信息!$C$4="B",SUM(D45:D57),"")</f>
        <v>0</v>
      </c>
      <c r="E44" s="226">
        <f>IF(基本信息!$C$4="B",SUM(E45:E57),"")</f>
        <v>0</v>
      </c>
      <c r="F44" s="227">
        <f>IF(基本信息!$C$4&lt;&gt;"B","",IF(C44=0,0,ROUND(E44/ABS(C44),4)))</f>
        <v>0</v>
      </c>
      <c r="H44" s="42">
        <f>SUM(H45:H57)</f>
        <v>0</v>
      </c>
      <c r="I44" s="43" t="str">
        <f>IF(ABS(C44-H44)&lt;0.00001,"OK","F")</f>
        <v>OK</v>
      </c>
    </row>
    <row r="45" spans="1:9">
      <c r="A45" s="233" t="s">
        <v>264</v>
      </c>
      <c r="B45" s="30">
        <f t="shared" si="0"/>
        <v>38</v>
      </c>
      <c r="C45" s="224">
        <f>IF(OR(基本信息!$C$4="A",基本信息!$C$4="B"),ROUND('5流负总'!C8,2),"")</f>
        <v>0</v>
      </c>
      <c r="D45" s="225">
        <f>IF(基本信息!$C$4="B",ROUND('5流负总'!D8,2),"")</f>
        <v>0</v>
      </c>
      <c r="E45" s="226">
        <f>IF(基本信息!$C$4="B",D45-C45,"")</f>
        <v>0</v>
      </c>
      <c r="F45" s="227">
        <f>IF(基本信息!$C$4&lt;&gt;"B","",IF(C45=0,0,ROUND(E45/ABS(C45),4)))</f>
        <v>0</v>
      </c>
      <c r="H45" s="28"/>
      <c r="I45" s="43" t="str">
        <f t="shared" ref="I45:I67" si="3">IF(C45-H45=0,"OK","F")</f>
        <v>OK</v>
      </c>
    </row>
    <row r="46" spans="1:9">
      <c r="A46" s="233" t="s">
        <v>265</v>
      </c>
      <c r="B46" s="30">
        <f t="shared" si="0"/>
        <v>39</v>
      </c>
      <c r="C46" s="224">
        <f>IF(OR(基本信息!$C$4="A",基本信息!$C$4="B"),ROUND('5流负总'!C9,2),"")</f>
        <v>0</v>
      </c>
      <c r="D46" s="225">
        <f>IF(基本信息!$C$4="B",ROUND('5流负总'!D9,2),"")</f>
        <v>0</v>
      </c>
      <c r="E46" s="226">
        <f>IF(基本信息!$C$4="B",D46-C46,"")</f>
        <v>0</v>
      </c>
      <c r="F46" s="227">
        <f>IF(基本信息!$C$4&lt;&gt;"B","",IF(C46=0,0,ROUND(E46/ABS(C46),4)))</f>
        <v>0</v>
      </c>
      <c r="H46" s="28"/>
      <c r="I46" s="43" t="str">
        <f t="shared" si="3"/>
        <v>OK</v>
      </c>
    </row>
    <row r="47" spans="1:9">
      <c r="A47" s="234" t="s">
        <v>266</v>
      </c>
      <c r="B47" s="30">
        <f t="shared" si="0"/>
        <v>40</v>
      </c>
      <c r="C47" s="224">
        <f>IF(OR(基本信息!$C$4="A",基本信息!$C$4="B"),ROUND('5流负总'!C10,2),"")</f>
        <v>0</v>
      </c>
      <c r="D47" s="225">
        <f>IF(基本信息!$C$4="B",ROUND('5流负总'!D10,2),"")</f>
        <v>0</v>
      </c>
      <c r="E47" s="226">
        <f>IF(基本信息!$C$4="B",D47-C47,"")</f>
        <v>0</v>
      </c>
      <c r="F47" s="227">
        <f>IF(基本信息!$C$4&lt;&gt;"B","",IF(C47=0,0,ROUND(E47/ABS(C47),4)))</f>
        <v>0</v>
      </c>
      <c r="H47" s="28"/>
      <c r="I47" s="43" t="str">
        <f t="shared" si="3"/>
        <v>OK</v>
      </c>
    </row>
    <row r="48" spans="1:9">
      <c r="A48" s="233" t="s">
        <v>267</v>
      </c>
      <c r="B48" s="30">
        <f t="shared" si="0"/>
        <v>41</v>
      </c>
      <c r="C48" s="224">
        <f>IF(OR(基本信息!$C$4="A",基本信息!$C$4="B"),ROUND('5流负总'!C11,2),"")</f>
        <v>0</v>
      </c>
      <c r="D48" s="225">
        <f>IF(基本信息!$C$4="B",ROUND('5流负总'!D11,2),"")</f>
        <v>0</v>
      </c>
      <c r="E48" s="226">
        <f>IF(基本信息!$C$4="B",D48-C48,"")</f>
        <v>0</v>
      </c>
      <c r="F48" s="227">
        <f>IF(基本信息!$C$4&lt;&gt;"B","",IF(C48=0,0,ROUND(E48/ABS(C48),4)))</f>
        <v>0</v>
      </c>
      <c r="H48" s="28"/>
      <c r="I48" s="43" t="str">
        <f t="shared" si="3"/>
        <v>OK</v>
      </c>
    </row>
    <row r="49" spans="1:9">
      <c r="A49" s="233" t="s">
        <v>268</v>
      </c>
      <c r="B49" s="30">
        <f t="shared" si="0"/>
        <v>42</v>
      </c>
      <c r="C49" s="224">
        <f>IF(OR(基本信息!$C$4="A",基本信息!$C$4="B"),ROUND('5流负总'!C12,2),"")</f>
        <v>0</v>
      </c>
      <c r="D49" s="225">
        <f>IF(基本信息!$C$4="B",ROUND('5流负总'!D12,2),"")</f>
        <v>0</v>
      </c>
      <c r="E49" s="226">
        <f>IF(基本信息!$C$4="B",D49-C49,"")</f>
        <v>0</v>
      </c>
      <c r="F49" s="227">
        <f>IF(基本信息!$C$4&lt;&gt;"B","",IF(C49=0,0,ROUND(E49/ABS(C49),4)))</f>
        <v>0</v>
      </c>
      <c r="H49" s="28"/>
      <c r="I49" s="43" t="str">
        <f t="shared" si="3"/>
        <v>OK</v>
      </c>
    </row>
    <row r="50" spans="1:9">
      <c r="A50" s="233" t="s">
        <v>269</v>
      </c>
      <c r="B50" s="30">
        <f t="shared" si="0"/>
        <v>43</v>
      </c>
      <c r="C50" s="224">
        <f>IF(OR(基本信息!$C$4="A",基本信息!$C$4="B"),ROUND('5流负总'!C13,2),"")</f>
        <v>0</v>
      </c>
      <c r="D50" s="225">
        <f>IF(基本信息!$C$4="B",ROUND('5流负总'!D13,2),"")</f>
        <v>0</v>
      </c>
      <c r="E50" s="226">
        <f>IF(基本信息!$C$4="B",D50-C50,"")</f>
        <v>0</v>
      </c>
      <c r="F50" s="227">
        <f>IF(基本信息!$C$4&lt;&gt;"B","",IF(C50=0,0,ROUND(E50/ABS(C50),4)))</f>
        <v>0</v>
      </c>
      <c r="H50" s="28"/>
      <c r="I50" s="43" t="str">
        <f t="shared" si="3"/>
        <v>OK</v>
      </c>
    </row>
    <row r="51" spans="1:9">
      <c r="A51" s="233" t="s">
        <v>270</v>
      </c>
      <c r="B51" s="30">
        <f t="shared" si="0"/>
        <v>44</v>
      </c>
      <c r="C51" s="224">
        <f>IF(OR(基本信息!$C$4="A",基本信息!$C$4="B"),ROUND('5流负总'!C14,2),"")</f>
        <v>0</v>
      </c>
      <c r="D51" s="225">
        <f>IF(基本信息!$C$4="B",ROUND('5流负总'!D14,2),"")</f>
        <v>0</v>
      </c>
      <c r="E51" s="226">
        <f>IF(基本信息!$C$4="B",D51-C51,"")</f>
        <v>0</v>
      </c>
      <c r="F51" s="227">
        <f>IF(基本信息!$C$4&lt;&gt;"B","",IF(C51=0,0,ROUND(E51/ABS(C51),4)))</f>
        <v>0</v>
      </c>
      <c r="H51" s="28"/>
      <c r="I51" s="43" t="str">
        <f t="shared" si="3"/>
        <v>OK</v>
      </c>
    </row>
    <row r="52" spans="1:9">
      <c r="A52" s="233" t="s">
        <v>271</v>
      </c>
      <c r="B52" s="30">
        <f t="shared" si="0"/>
        <v>45</v>
      </c>
      <c r="C52" s="224">
        <f>IF(OR(基本信息!$C$4="A",基本信息!$C$4="B"),ROUND('5流负总'!C15,2),"")</f>
        <v>0</v>
      </c>
      <c r="D52" s="225">
        <f>IF(基本信息!$C$4="B",ROUND('5流负总'!D15,2),"")</f>
        <v>0</v>
      </c>
      <c r="E52" s="226">
        <f>IF(基本信息!$C$4="B",D52-C52,"")</f>
        <v>0</v>
      </c>
      <c r="F52" s="227">
        <f>IF(基本信息!$C$4&lt;&gt;"B","",IF(C52=0,0,ROUND(E52/ABS(C52),4)))</f>
        <v>0</v>
      </c>
      <c r="H52" s="28"/>
      <c r="I52" s="43" t="str">
        <f t="shared" si="3"/>
        <v>OK</v>
      </c>
    </row>
    <row r="53" spans="1:9">
      <c r="A53" s="233" t="s">
        <v>272</v>
      </c>
      <c r="B53" s="30">
        <f t="shared" si="0"/>
        <v>46</v>
      </c>
      <c r="C53" s="224">
        <f>IF(OR(基本信息!$C$4="A",基本信息!$C$4="B"),ROUND('5流负总'!C16,2),"")</f>
        <v>0</v>
      </c>
      <c r="D53" s="225">
        <f>IF(基本信息!$C$4="B",ROUND('5流负总'!D16,2),"")</f>
        <v>0</v>
      </c>
      <c r="E53" s="226">
        <f>IF(基本信息!$C$4="B",D53-C53,"")</f>
        <v>0</v>
      </c>
      <c r="F53" s="227">
        <f>IF(基本信息!$C$4&lt;&gt;"B","",IF(C53=0,0,ROUND(E53/ABS(C53),4)))</f>
        <v>0</v>
      </c>
      <c r="H53" s="28"/>
      <c r="I53" s="43" t="str">
        <f t="shared" si="3"/>
        <v>OK</v>
      </c>
    </row>
    <row r="54" spans="1:9">
      <c r="A54" s="233" t="s">
        <v>273</v>
      </c>
      <c r="B54" s="30">
        <f t="shared" si="0"/>
        <v>47</v>
      </c>
      <c r="C54" s="224">
        <f>IF(OR(基本信息!$C$4="A",基本信息!$C$4="B"),ROUND('5流负总'!C17,2),"")</f>
        <v>0</v>
      </c>
      <c r="D54" s="225">
        <f>IF(基本信息!$C$4="B",ROUND('5流负总'!D17,2),"")</f>
        <v>0</v>
      </c>
      <c r="E54" s="226">
        <f>IF(基本信息!$C$4="B",D54-C54,"")</f>
        <v>0</v>
      </c>
      <c r="F54" s="227">
        <f>IF(基本信息!$C$4&lt;&gt;"B","",IF(C54=0,0,ROUND(E54/ABS(C54),4)))</f>
        <v>0</v>
      </c>
      <c r="H54" s="28"/>
      <c r="I54" s="43" t="str">
        <f t="shared" si="3"/>
        <v>OK</v>
      </c>
    </row>
    <row r="55" spans="1:9">
      <c r="A55" s="234" t="s">
        <v>274</v>
      </c>
      <c r="B55" s="30">
        <f t="shared" si="0"/>
        <v>48</v>
      </c>
      <c r="C55" s="224">
        <f>IF(OR(基本信息!$C$4="A",基本信息!$C$4="B"),ROUND('5流负总'!C18,2),"")</f>
        <v>0</v>
      </c>
      <c r="D55" s="225">
        <f>IF(基本信息!$C$4="B",ROUND('5流负总'!D18,2),"")</f>
        <v>0</v>
      </c>
      <c r="E55" s="226">
        <f>IF(基本信息!$C$4="B",D55-C55,"")</f>
        <v>0</v>
      </c>
      <c r="F55" s="227">
        <f>IF(基本信息!$C$4&lt;&gt;"B","",IF(C55=0,0,ROUND(E55/ABS(C55),4)))</f>
        <v>0</v>
      </c>
      <c r="H55" s="28"/>
      <c r="I55" s="43" t="str">
        <f t="shared" si="3"/>
        <v>OK</v>
      </c>
    </row>
    <row r="56" spans="1:9">
      <c r="A56" s="233" t="s">
        <v>275</v>
      </c>
      <c r="B56" s="30">
        <f t="shared" si="0"/>
        <v>49</v>
      </c>
      <c r="C56" s="224">
        <f>IF(OR(基本信息!$C$4="A",基本信息!$C$4="B"),ROUND('5流负总'!C19,2),"")</f>
        <v>0</v>
      </c>
      <c r="D56" s="225">
        <f>IF(基本信息!$C$4="B",ROUND('5流负总'!D19,2),"")</f>
        <v>0</v>
      </c>
      <c r="E56" s="226">
        <f>IF(基本信息!$C$4="B",D56-C56,"")</f>
        <v>0</v>
      </c>
      <c r="F56" s="227">
        <f>IF(基本信息!$C$4&lt;&gt;"B","",IF(C56=0,0,ROUND(E56/ABS(C56),4)))</f>
        <v>0</v>
      </c>
      <c r="H56" s="28"/>
      <c r="I56" s="43" t="str">
        <f t="shared" si="3"/>
        <v>OK</v>
      </c>
    </row>
    <row r="57" spans="1:9">
      <c r="A57" s="233" t="s">
        <v>276</v>
      </c>
      <c r="B57" s="30">
        <f t="shared" si="0"/>
        <v>50</v>
      </c>
      <c r="C57" s="224">
        <f>IF(OR(基本信息!$C$4="A",基本信息!$C$4="B"),ROUND('5流负总'!C20,2),"")</f>
        <v>0</v>
      </c>
      <c r="D57" s="225">
        <f>IF(基本信息!$C$4="B",ROUND('5流负总'!D20,2),"")</f>
        <v>0</v>
      </c>
      <c r="E57" s="226">
        <f>IF(基本信息!$C$4="B",D57-C57,"")</f>
        <v>0</v>
      </c>
      <c r="F57" s="227">
        <f>IF(基本信息!$C$4&lt;&gt;"B","",IF(C57=0,0,ROUND(E57/ABS(C57),4)))</f>
        <v>0</v>
      </c>
      <c r="H57" s="28"/>
      <c r="I57" s="43" t="str">
        <f t="shared" si="3"/>
        <v>OK</v>
      </c>
    </row>
    <row r="58" spans="1:9">
      <c r="A58" s="233"/>
      <c r="B58" s="30">
        <f t="shared" si="0"/>
        <v>51</v>
      </c>
      <c r="C58" s="224"/>
      <c r="D58" s="225"/>
      <c r="E58" s="226"/>
      <c r="F58" s="227"/>
      <c r="H58" s="28"/>
    </row>
    <row r="59" spans="1:9">
      <c r="A59" s="232" t="s">
        <v>277</v>
      </c>
      <c r="B59" s="30">
        <f t="shared" si="0"/>
        <v>52</v>
      </c>
      <c r="C59" s="224">
        <f>SUM(C60:C67)</f>
        <v>0</v>
      </c>
      <c r="D59" s="225">
        <f>IF(基本信息!$C$4="B",SUM(D60:D67),"")</f>
        <v>0</v>
      </c>
      <c r="E59" s="226">
        <f>IF(基本信息!$C$4="B",SUM(E60:E67),"")</f>
        <v>0</v>
      </c>
      <c r="F59" s="227">
        <f>IF(基本信息!$C$4&lt;&gt;"B","",IF(C59=0,0,ROUND(E59/ABS(C59),4)))</f>
        <v>0</v>
      </c>
      <c r="H59" s="28">
        <f t="shared" ref="H59" si="4">SUM(H60:H67)</f>
        <v>0</v>
      </c>
      <c r="I59" s="43" t="str">
        <f t="shared" si="3"/>
        <v>OK</v>
      </c>
    </row>
    <row r="60" spans="1:9">
      <c r="A60" s="233" t="s">
        <v>278</v>
      </c>
      <c r="B60" s="30">
        <f t="shared" si="0"/>
        <v>53</v>
      </c>
      <c r="C60" s="224">
        <f>IF(OR(基本信息!$C$4="A",基本信息!$C$4="B"),ROUND('6非流负总'!C8,2),"")</f>
        <v>0</v>
      </c>
      <c r="D60" s="225">
        <f>IF(基本信息!$C$4="B",ROUND('6非流负总'!D8,2),"")</f>
        <v>0</v>
      </c>
      <c r="E60" s="226">
        <f>IF(基本信息!$C$4="B",D60-C60,"")</f>
        <v>0</v>
      </c>
      <c r="F60" s="227">
        <f>IF(基本信息!$C$4&lt;&gt;"B","",IF(C60=0,0,ROUND(E60/ABS(C60),4)))</f>
        <v>0</v>
      </c>
      <c r="H60" s="42"/>
      <c r="I60" s="43" t="str">
        <f t="shared" si="3"/>
        <v>OK</v>
      </c>
    </row>
    <row r="61" spans="1:9">
      <c r="A61" s="233" t="s">
        <v>279</v>
      </c>
      <c r="B61" s="30">
        <f t="shared" si="0"/>
        <v>54</v>
      </c>
      <c r="C61" s="224">
        <f>IF(OR(基本信息!$C$4="A",基本信息!$C$4="B"),ROUND('6非流负总'!C9,2),"")</f>
        <v>0</v>
      </c>
      <c r="D61" s="225">
        <f>IF(基本信息!$C$4="B",ROUND('6非流负总'!D9,2),"")</f>
        <v>0</v>
      </c>
      <c r="E61" s="226">
        <f>IF(基本信息!$C$4="B",D61-C61,"")</f>
        <v>0</v>
      </c>
      <c r="F61" s="227">
        <f>IF(基本信息!$C$4&lt;&gt;"B","",IF(C61=0,0,ROUND(E61/ABS(C61),4)))</f>
        <v>0</v>
      </c>
      <c r="H61" s="28"/>
      <c r="I61" s="43" t="str">
        <f t="shared" si="3"/>
        <v>OK</v>
      </c>
    </row>
    <row r="62" spans="1:9">
      <c r="A62" s="233" t="s">
        <v>280</v>
      </c>
      <c r="B62" s="30">
        <f t="shared" si="0"/>
        <v>55</v>
      </c>
      <c r="C62" s="224">
        <f>IF(OR(基本信息!$C$4="A",基本信息!$C$4="B"),ROUND('6非流负总'!C10,2),"")</f>
        <v>0</v>
      </c>
      <c r="D62" s="225">
        <f>IF(基本信息!$C$4="B",ROUND('6非流负总'!D10,2),"")</f>
        <v>0</v>
      </c>
      <c r="E62" s="226">
        <f>IF(基本信息!$C$4="B",D62-C62,"")</f>
        <v>0</v>
      </c>
      <c r="F62" s="227">
        <f>IF(基本信息!$C$4&lt;&gt;"B","",IF(C62=0,0,ROUND(E62/ABS(C62),4)))</f>
        <v>0</v>
      </c>
      <c r="H62" s="28"/>
      <c r="I62" s="43" t="str">
        <f t="shared" si="3"/>
        <v>OK</v>
      </c>
    </row>
    <row r="63" spans="1:9">
      <c r="A63" s="233" t="s">
        <v>281</v>
      </c>
      <c r="B63" s="30">
        <f t="shared" si="0"/>
        <v>56</v>
      </c>
      <c r="C63" s="224">
        <f>IF(OR(基本信息!$C$4="A",基本信息!$C$4="B"),ROUND('6非流负总'!C11,2),"")</f>
        <v>0</v>
      </c>
      <c r="D63" s="225">
        <f>IF(基本信息!$C$4="B",ROUND('6非流负总'!D11,2),"")</f>
        <v>0</v>
      </c>
      <c r="E63" s="226">
        <f>IF(基本信息!$C$4="B",D63-C63,"")</f>
        <v>0</v>
      </c>
      <c r="F63" s="227">
        <f>IF(基本信息!$C$4&lt;&gt;"B","",IF(C63=0,0,ROUND(E63/ABS(C63),4)))</f>
        <v>0</v>
      </c>
      <c r="H63" s="28"/>
      <c r="I63" s="43" t="str">
        <f t="shared" si="3"/>
        <v>OK</v>
      </c>
    </row>
    <row r="64" spans="1:9">
      <c r="A64" s="233" t="s">
        <v>282</v>
      </c>
      <c r="B64" s="30">
        <f t="shared" si="0"/>
        <v>57</v>
      </c>
      <c r="C64" s="224">
        <f>IF(OR(基本信息!$C$4="A",基本信息!$C$4="B"),ROUND('6非流负总'!C12,2),"")</f>
        <v>0</v>
      </c>
      <c r="D64" s="225">
        <f>IF(基本信息!$C$4="B",ROUND('6非流负总'!D12,2),"")</f>
        <v>0</v>
      </c>
      <c r="E64" s="226">
        <f>IF(基本信息!$C$4="B",D64-C64,"")</f>
        <v>0</v>
      </c>
      <c r="F64" s="227">
        <f>IF(基本信息!$C$4&lt;&gt;"B","",IF(C64=0,0,ROUND(E64/ABS(C64),4)))</f>
        <v>0</v>
      </c>
      <c r="H64" s="28"/>
      <c r="I64" s="43" t="str">
        <f t="shared" si="3"/>
        <v>OK</v>
      </c>
    </row>
    <row r="65" spans="1:9">
      <c r="A65" s="233" t="s">
        <v>283</v>
      </c>
      <c r="B65" s="30">
        <f t="shared" si="0"/>
        <v>58</v>
      </c>
      <c r="C65" s="224">
        <f>IF(OR(基本信息!$C$4="A",基本信息!$C$4="B"),ROUND('6非流负总'!C13,2),"")</f>
        <v>0</v>
      </c>
      <c r="D65" s="225">
        <f>IF(基本信息!$C$4="B",ROUND('6非流负总'!D13,2),"")</f>
        <v>0</v>
      </c>
      <c r="E65" s="226">
        <f>IF(基本信息!$C$4="B",D65-C65,"")</f>
        <v>0</v>
      </c>
      <c r="F65" s="227">
        <f>IF(基本信息!$C$4&lt;&gt;"B","",IF(C65=0,0,ROUND(E65/ABS(C65),4)))</f>
        <v>0</v>
      </c>
      <c r="H65" s="28"/>
      <c r="I65" s="43" t="str">
        <f t="shared" si="3"/>
        <v>OK</v>
      </c>
    </row>
    <row r="66" spans="1:9">
      <c r="A66" s="233" t="s">
        <v>284</v>
      </c>
      <c r="B66" s="30">
        <f t="shared" si="0"/>
        <v>59</v>
      </c>
      <c r="C66" s="224">
        <f>IF(OR(基本信息!$C$4="A",基本信息!$C$4="B"),ROUND('6非流负总'!C14,2),"")</f>
        <v>0</v>
      </c>
      <c r="D66" s="225">
        <f>IF(基本信息!$C$4="B",ROUND('6非流负总'!D14,2),"")</f>
        <v>0</v>
      </c>
      <c r="E66" s="226">
        <f>IF(基本信息!$C$4="B",D66-C66,"")</f>
        <v>0</v>
      </c>
      <c r="F66" s="227">
        <f>IF(基本信息!$C$4&lt;&gt;"B","",IF(C66=0,0,ROUND(E66/ABS(C66),4)))</f>
        <v>0</v>
      </c>
      <c r="H66" s="28"/>
      <c r="I66" s="43" t="str">
        <f t="shared" si="3"/>
        <v>OK</v>
      </c>
    </row>
    <row r="67" spans="1:9">
      <c r="A67" s="233" t="s">
        <v>285</v>
      </c>
      <c r="B67" s="30">
        <f t="shared" si="0"/>
        <v>60</v>
      </c>
      <c r="C67" s="224">
        <f>IF(OR(基本信息!$C$4="A",基本信息!$C$4="B"),ROUND('6非流负总'!C15,2),"")</f>
        <v>0</v>
      </c>
      <c r="D67" s="225">
        <f>IF(基本信息!$C$4="B",ROUND('6非流负总'!D15,2),"")</f>
        <v>0</v>
      </c>
      <c r="E67" s="226">
        <f>IF(基本信息!$C$4="B",D67-C67,"")</f>
        <v>0</v>
      </c>
      <c r="F67" s="227">
        <f>IF(基本信息!$C$4&lt;&gt;"B","",IF(C67=0,0,ROUND(E67/ABS(C67),4)))</f>
        <v>0</v>
      </c>
      <c r="H67" s="28"/>
      <c r="I67" s="43" t="str">
        <f t="shared" si="3"/>
        <v>OK</v>
      </c>
    </row>
    <row r="68" spans="1:9">
      <c r="A68" s="233"/>
      <c r="B68" s="30">
        <f t="shared" si="0"/>
        <v>61</v>
      </c>
      <c r="C68" s="224"/>
      <c r="D68" s="225"/>
      <c r="E68" s="226"/>
      <c r="F68" s="227"/>
      <c r="H68" s="28"/>
    </row>
    <row r="69" spans="1:9">
      <c r="A69" s="232" t="s">
        <v>286</v>
      </c>
      <c r="B69" s="30">
        <f t="shared" si="0"/>
        <v>62</v>
      </c>
      <c r="C69" s="224">
        <f>C44+C59</f>
        <v>0</v>
      </c>
      <c r="D69" s="225">
        <f>IF(基本信息!$C$4="B",D44+D59,"")</f>
        <v>0</v>
      </c>
      <c r="E69" s="226">
        <f>IF(基本信息!$C$4="B",E44+E59,"")</f>
        <v>0</v>
      </c>
      <c r="F69" s="227">
        <f>IF(基本信息!$C$4&lt;&gt;"B","",IF(C69=0,0,ROUND(E69/ABS(C69),4)))</f>
        <v>0</v>
      </c>
      <c r="H69" s="42">
        <f>H44+H59</f>
        <v>0</v>
      </c>
      <c r="I69" s="43" t="str">
        <f>IF(ABS(C69-H69)&lt;0.00001,"OK","F")</f>
        <v>OK</v>
      </c>
    </row>
    <row r="70" spans="1:9">
      <c r="A70" s="235" t="s">
        <v>287</v>
      </c>
      <c r="B70" s="68">
        <f t="shared" si="0"/>
        <v>63</v>
      </c>
      <c r="C70" s="236" t="e">
        <f>C43-C69</f>
        <v>#REF!</v>
      </c>
      <c r="D70" s="237" t="e">
        <f>IF(基本信息!$C$4="B",D43-D69,"")</f>
        <v>#REF!</v>
      </c>
      <c r="E70" s="238" t="e">
        <f>IF(基本信息!$C$4="B",E43-E69,"")</f>
        <v>#REF!</v>
      </c>
      <c r="F70" s="239" t="e">
        <f>IF(基本信息!$C$4&lt;&gt;"B","",IF(C70=0,0,ROUND(E70/ABS(C70),4)))</f>
        <v>#REF!</v>
      </c>
      <c r="H70" s="42">
        <f>H43-H69</f>
        <v>0</v>
      </c>
      <c r="I70" s="43" t="e">
        <f>IF(ABS(C70-H70)&lt;0.00001,"OK","F")</f>
        <v>#REF!</v>
      </c>
    </row>
    <row r="71" spans="1:9">
      <c r="A71" s="5" t="str">
        <f>封面!D20</f>
        <v>深圳市鹏信资产评估土地房地产估价有限公司</v>
      </c>
      <c r="B71" s="1"/>
      <c r="C71" s="1"/>
      <c r="D71" s="1"/>
      <c r="E71" s="1"/>
      <c r="F71" s="6" t="str">
        <f>IF(基本信息!C4="B","签字资产评估师:"&amp;基本信息!C18&amp;"  "&amp;基本信息!F18,"法定代表人:"&amp;基本信息!C11&amp;"      "&amp;"财务负责人:"&amp;基本信息!C12&amp;"      "&amp;"填表人:"&amp;基本信息!C13)</f>
        <v>签字资产评估师:</v>
      </c>
      <c r="G71" s="48"/>
    </row>
  </sheetData>
  <mergeCells count="1">
    <mergeCell ref="A6:A7"/>
  </mergeCells>
  <phoneticPr fontId="74" type="noConversion"/>
  <printOptions horizontalCentered="1"/>
  <pageMargins left="0.511811023622047" right="0.196850393700787" top="0.35433070866141703" bottom="0.35433070866141703" header="0.31496062992126" footer="0.31496062992126"/>
  <pageSetup paperSize="9" scale="87" orientation="portrait" r:id="rId1"/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目录!$C72</f>
        <v>持有待售负债评估明细表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目录!$E72&amp;目录!$F72</f>
        <v>表5-11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603</v>
      </c>
      <c r="C6" s="13" t="s">
        <v>604</v>
      </c>
      <c r="D6" s="13" t="s">
        <v>577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IF(基本信息!$C$4="B","评估人员:"&amp;基本信息!$C87,"")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8.6406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目录!$C73</f>
        <v>一年内到期的非流动负债评估明细表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目录!$E73&amp;目录!$F73</f>
        <v>表5-12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605</v>
      </c>
      <c r="C6" s="13" t="s">
        <v>312</v>
      </c>
      <c r="D6" s="13" t="s">
        <v>313</v>
      </c>
      <c r="E6" s="13" t="s">
        <v>339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65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65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65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65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65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65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65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65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65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66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66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66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IF(基本信息!$C$4="B","评估人员:"&amp;基本信息!$C88,"")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目录!$C74</f>
        <v>其他流动负债评估明细表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目录!$E74&amp;目录!$F74</f>
        <v>表5-13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594</v>
      </c>
      <c r="C6" s="13" t="s">
        <v>595</v>
      </c>
      <c r="D6" s="13" t="s">
        <v>577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65"/>
      <c r="E7" s="22"/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65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65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65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65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65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65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65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65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66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66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66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IF(基本信息!$C$4="B","评估人员:"&amp;基本信息!$C89,"")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35433070866141703" header="0.31496062992126" footer="0.31496062992126"/>
  <pageSetup paperSize="9" fitToHeight="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I20"/>
  <sheetViews>
    <sheetView showGridLines="0" view="pageBreakPreview" zoomScale="112" zoomScaleNormal="100" workbookViewId="0">
      <pane xSplit="6" ySplit="7" topLeftCell="G8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41.3554687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8.2" customHeight="1">
      <c r="A1" s="2" t="str">
        <f>目录!$C75</f>
        <v>非流动负债评估汇总表</v>
      </c>
      <c r="B1" s="3"/>
      <c r="C1" s="3"/>
      <c r="D1" s="3"/>
      <c r="E1" s="3"/>
      <c r="F1" s="3"/>
    </row>
    <row r="2" spans="1:9">
      <c r="A2" s="4" t="str">
        <f>封面!$D$13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目录!$E75&amp;目录!$F75</f>
        <v>表6</v>
      </c>
    </row>
    <row r="4" spans="1:9">
      <c r="A4" s="5" t="str">
        <f>'1汇总'!$A$4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>
      <c r="A6" s="417" t="s">
        <v>205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50"/>
    </row>
    <row r="8" spans="1:9">
      <c r="A8" s="33" t="str">
        <f>基本信息!B91</f>
        <v>长期借款</v>
      </c>
      <c r="B8" s="59" t="s">
        <v>182</v>
      </c>
      <c r="C8" s="23">
        <f>'6.1长期借款'!H19</f>
        <v>0</v>
      </c>
      <c r="D8" s="24">
        <f>IF(基本信息!$C$4="B",'6.1长期借款'!I19,"")</f>
        <v>0</v>
      </c>
      <c r="E8" s="25">
        <f>IF(基本信息!$C$4="B",D8-C8,"")</f>
        <v>0</v>
      </c>
      <c r="F8" s="60">
        <f>IF(基本信息!$C$4="B",IF(C8=0,0,ROUND(E8/ABS(C8),4)),"")</f>
        <v>0</v>
      </c>
      <c r="H8" s="28"/>
      <c r="I8" s="43" t="str">
        <f t="shared" ref="I8:I13" si="0">IF(ABS(C8-H8)&lt;0.00001,"OK","F")</f>
        <v>OK</v>
      </c>
    </row>
    <row r="9" spans="1:9">
      <c r="A9" s="29" t="str">
        <f>基本信息!B92</f>
        <v>应付债券</v>
      </c>
      <c r="B9" s="59" t="s">
        <v>184</v>
      </c>
      <c r="C9" s="23">
        <f>'6.2应付债券'!H19</f>
        <v>0</v>
      </c>
      <c r="D9" s="24">
        <f>IF(基本信息!$C$4="B",'6.2应付债券'!I19,"")</f>
        <v>0</v>
      </c>
      <c r="E9" s="25">
        <f>IF(基本信息!$C$4="B",D9-C9,"")</f>
        <v>0</v>
      </c>
      <c r="F9" s="60">
        <f>IF(基本信息!$C$4="B",IF(C9=0,0,ROUND(E9/ABS(C9),4)),"")</f>
        <v>0</v>
      </c>
      <c r="H9" s="28"/>
      <c r="I9" s="43" t="str">
        <f t="shared" si="0"/>
        <v>OK</v>
      </c>
    </row>
    <row r="10" spans="1:9">
      <c r="A10" s="29" t="str">
        <f>基本信息!B93</f>
        <v>租赁负债</v>
      </c>
      <c r="B10" s="59" t="s">
        <v>186</v>
      </c>
      <c r="C10" s="23">
        <f>'6.3租赁负债'!F19</f>
        <v>0</v>
      </c>
      <c r="D10" s="24">
        <f>IF(基本信息!$C$4="B",'6.3租赁负债'!G19,"")</f>
        <v>0</v>
      </c>
      <c r="E10" s="25">
        <f>IF(基本信息!$C$4="B",D10-C10,"")</f>
        <v>0</v>
      </c>
      <c r="F10" s="60">
        <f>IF(基本信息!$C$4="B",IF(C10=0,0,ROUND(E10/ABS(C10),4)),"")</f>
        <v>0</v>
      </c>
      <c r="H10" s="28"/>
      <c r="I10" s="43" t="str">
        <f t="shared" si="0"/>
        <v>OK</v>
      </c>
    </row>
    <row r="11" spans="1:9">
      <c r="A11" s="33" t="str">
        <f>基本信息!B94</f>
        <v>长期应付款</v>
      </c>
      <c r="B11" s="59" t="s">
        <v>188</v>
      </c>
      <c r="C11" s="23">
        <f>'6.4长期应付'!F19</f>
        <v>0</v>
      </c>
      <c r="D11" s="24">
        <f>IF(基本信息!$C$4="B",'6.4长期应付'!G19,"")</f>
        <v>0</v>
      </c>
      <c r="E11" s="25">
        <f>IF(基本信息!$C$4="B",D11-C11,"")</f>
        <v>0</v>
      </c>
      <c r="F11" s="60">
        <f>IF(基本信息!$C$4="B",IF(C11=0,0,ROUND(E11/ABS(C11),4)),"")</f>
        <v>0</v>
      </c>
      <c r="H11" s="28"/>
      <c r="I11" s="43" t="str">
        <f t="shared" si="0"/>
        <v>OK</v>
      </c>
    </row>
    <row r="12" spans="1:9">
      <c r="A12" s="33" t="str">
        <f>基本信息!B95</f>
        <v>预计负债</v>
      </c>
      <c r="B12" s="59" t="s">
        <v>190</v>
      </c>
      <c r="C12" s="23">
        <f>'6.5预计负债'!F19</f>
        <v>0</v>
      </c>
      <c r="D12" s="24">
        <f>IF(基本信息!$C$4="B",'6.5预计负债'!G19,"")</f>
        <v>0</v>
      </c>
      <c r="E12" s="25">
        <f>IF(基本信息!$C$4="B",D12-C12,"")</f>
        <v>0</v>
      </c>
      <c r="F12" s="60">
        <f>IF(基本信息!$C$4="B",IF(C12=0,0,ROUND(E12/ABS(C12),4)),"")</f>
        <v>0</v>
      </c>
      <c r="H12" s="28"/>
      <c r="I12" s="43" t="str">
        <f t="shared" si="0"/>
        <v>OK</v>
      </c>
    </row>
    <row r="13" spans="1:9">
      <c r="A13" s="33" t="str">
        <f>基本信息!B96</f>
        <v>递延收益</v>
      </c>
      <c r="B13" s="59" t="s">
        <v>192</v>
      </c>
      <c r="C13" s="23">
        <f>'6.6递延收益'!F19</f>
        <v>0</v>
      </c>
      <c r="D13" s="24">
        <f>IF(基本信息!$C$4="B",'6.6递延收益'!G19,"")</f>
        <v>0</v>
      </c>
      <c r="E13" s="25">
        <f>IF(基本信息!$C$4="B",D13-C13,"")</f>
        <v>0</v>
      </c>
      <c r="F13" s="60">
        <f>IF(基本信息!$C$4="B",IF(C13=0,0,ROUND(E13/ABS(C13),4)),"")</f>
        <v>0</v>
      </c>
      <c r="H13" s="28"/>
      <c r="I13" s="43" t="str">
        <f t="shared" si="0"/>
        <v>OK</v>
      </c>
    </row>
    <row r="14" spans="1:9">
      <c r="A14" s="33" t="str">
        <f>基本信息!B97</f>
        <v>递延所得税负债</v>
      </c>
      <c r="B14" s="59" t="s">
        <v>194</v>
      </c>
      <c r="C14" s="23">
        <f>'6.7递延税负'!F19</f>
        <v>0</v>
      </c>
      <c r="D14" s="24">
        <f>IF(基本信息!$C$4="B",'6.7递延税负'!G19,"")</f>
        <v>0</v>
      </c>
      <c r="E14" s="25">
        <f>IF(基本信息!$C$4="B",D14-C14,"")</f>
        <v>0</v>
      </c>
      <c r="F14" s="60">
        <f>IF(基本信息!$C$4="B",IF(C14=0,0,ROUND(E14/ABS(C14),4)),"")</f>
        <v>0</v>
      </c>
      <c r="H14" s="28"/>
      <c r="I14" s="43" t="str">
        <f t="shared" ref="I14:I17" si="1">IF(ABS(C14-H14)&lt;0.00001,"OK","F")</f>
        <v>OK</v>
      </c>
    </row>
    <row r="15" spans="1:9">
      <c r="A15" s="33" t="str">
        <f>基本信息!B98</f>
        <v>其他非流动负债</v>
      </c>
      <c r="B15" s="59" t="s">
        <v>196</v>
      </c>
      <c r="C15" s="23">
        <f>'6.8其他非流负债'!F19</f>
        <v>0</v>
      </c>
      <c r="D15" s="24">
        <f>IF(基本信息!$C$4="B",'6.8其他非流负债'!G19,"")</f>
        <v>0</v>
      </c>
      <c r="E15" s="25">
        <f>IF(基本信息!$C$4="B",D15-C15,"")</f>
        <v>0</v>
      </c>
      <c r="F15" s="60">
        <f>IF(基本信息!$C$4="B",IF(C15=0,0,ROUND(E15/ABS(C15),4)),"")</f>
        <v>0</v>
      </c>
      <c r="H15" s="28"/>
      <c r="I15" s="43" t="str">
        <f t="shared" si="1"/>
        <v>OK</v>
      </c>
    </row>
    <row r="16" spans="1:9">
      <c r="A16" s="33"/>
      <c r="B16" s="30"/>
      <c r="C16" s="23"/>
      <c r="D16" s="24"/>
      <c r="E16" s="25"/>
      <c r="F16" s="60"/>
      <c r="H16" s="28"/>
      <c r="I16" s="43"/>
    </row>
    <row r="17" spans="1:9">
      <c r="A17" s="34" t="s">
        <v>289</v>
      </c>
      <c r="B17" s="61"/>
      <c r="C17" s="62">
        <f>ROUND(SUM(C8:C16),2)</f>
        <v>0</v>
      </c>
      <c r="D17" s="63">
        <f>IF(基本信息!$C$4="B",ROUND(SUM(D8:D16),2),"")</f>
        <v>0</v>
      </c>
      <c r="E17" s="63">
        <f>IF(基本信息!$C$4="B",ROUND(SUM(E8:E16),2),"")</f>
        <v>0</v>
      </c>
      <c r="F17" s="64">
        <f>IF(基本信息!$C$4="B",IF(C17=0,0,ROUND(E17/ABS(C17),4)),"")</f>
        <v>0</v>
      </c>
      <c r="H17" s="42"/>
      <c r="I17" s="43" t="str">
        <f t="shared" si="1"/>
        <v>OK</v>
      </c>
    </row>
    <row r="19" spans="1:9">
      <c r="A19" s="45" t="str">
        <f>"被评估企业填表人："&amp;基本信息!$C$13</f>
        <v>被评估企业填表人：陈冲</v>
      </c>
      <c r="B19" s="46"/>
      <c r="C19" s="46"/>
      <c r="D19" s="44"/>
      <c r="E19" s="44"/>
      <c r="F19" s="47" t="str">
        <f>IF(基本信息!$C$4="B","评估人员:"&amp;基本信息!$C90,"")</f>
        <v>评估人员:</v>
      </c>
      <c r="G19" s="48"/>
    </row>
    <row r="20" spans="1:9">
      <c r="A20" s="45" t="str">
        <f>"填表日期："&amp;基本信息!$C$14</f>
        <v>填表日期：2026年07月24日</v>
      </c>
      <c r="B20" s="46"/>
      <c r="C20" s="46"/>
      <c r="D20" s="44"/>
      <c r="E20" s="44"/>
      <c r="F20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6" max="1048575" man="1"/>
  </colBreaks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O22"/>
  <sheetViews>
    <sheetView showGridLines="0" view="pageBreakPreview" zoomScale="102" zoomScaleNormal="100" workbookViewId="0">
      <pane xSplit="12" ySplit="6" topLeftCell="M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28.35546875" customWidth="1"/>
    <col min="3" max="3" width="20" customWidth="1"/>
    <col min="4" max="5" width="9.5703125" customWidth="1"/>
    <col min="6" max="6" width="6.42578125" customWidth="1"/>
    <col min="7" max="7" width="7.5703125" customWidth="1"/>
    <col min="8" max="9" width="15.640625" customWidth="1"/>
    <col min="10" max="10" width="12.35546875" customWidth="1"/>
    <col min="11" max="11" width="8.0703125" customWidth="1"/>
    <col min="13" max="13" width="2.5703125" customWidth="1"/>
    <col min="14" max="14" width="12.5703125" customWidth="1"/>
  </cols>
  <sheetData>
    <row r="1" spans="1:15" ht="20.149999999999999">
      <c r="A1" s="2" t="str">
        <f>目录!$C76</f>
        <v>长期借款评估明细表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目录!$E76&amp;目录!$F76</f>
        <v>表6-1</v>
      </c>
    </row>
    <row r="4" spans="1:15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8"/>
      <c r="H5" s="8"/>
      <c r="I5" s="9" t="s">
        <v>226</v>
      </c>
      <c r="J5" s="10"/>
      <c r="K5" s="10"/>
      <c r="L5" s="11"/>
    </row>
    <row r="6" spans="1:15" s="1" customFormat="1" ht="12.45">
      <c r="A6" s="12" t="s">
        <v>291</v>
      </c>
      <c r="B6" s="13" t="s">
        <v>589</v>
      </c>
      <c r="C6" s="13" t="s">
        <v>297</v>
      </c>
      <c r="D6" s="13" t="s">
        <v>590</v>
      </c>
      <c r="E6" s="13" t="s">
        <v>591</v>
      </c>
      <c r="F6" s="13" t="s">
        <v>606</v>
      </c>
      <c r="G6" s="13" t="s">
        <v>293</v>
      </c>
      <c r="H6" s="14" t="s">
        <v>207</v>
      </c>
      <c r="I6" s="15" t="s">
        <v>208</v>
      </c>
      <c r="J6" s="16" t="s">
        <v>209</v>
      </c>
      <c r="K6" s="16" t="s">
        <v>210</v>
      </c>
      <c r="L6" s="17" t="s">
        <v>221</v>
      </c>
      <c r="N6" s="18" t="s">
        <v>227</v>
      </c>
      <c r="O6" s="18" t="s">
        <v>228</v>
      </c>
    </row>
    <row r="7" spans="1:15">
      <c r="A7" s="19">
        <v>1</v>
      </c>
      <c r="B7" s="20"/>
      <c r="C7" s="51"/>
      <c r="D7" s="52"/>
      <c r="E7" s="52"/>
      <c r="F7" s="53"/>
      <c r="G7" s="22" t="s">
        <v>295</v>
      </c>
      <c r="H7" s="23"/>
      <c r="I7" s="24"/>
      <c r="J7" s="25">
        <f>IF(基本信息!$C$4="B",I7-H7,"")</f>
        <v>0</v>
      </c>
      <c r="K7" s="26">
        <f>IF(基本信息!$C$4="B",IF(H7=0,0,ROUND(J7/ABS(H7),4)),"")</f>
        <v>0</v>
      </c>
      <c r="L7" s="27"/>
      <c r="N7" s="28"/>
    </row>
    <row r="8" spans="1:15">
      <c r="A8" s="19">
        <f>A7+1</f>
        <v>2</v>
      </c>
      <c r="B8" s="20"/>
      <c r="C8" s="51"/>
      <c r="D8" s="52"/>
      <c r="E8" s="52"/>
      <c r="F8" s="53"/>
      <c r="G8" s="22"/>
      <c r="H8" s="23"/>
      <c r="I8" s="24"/>
      <c r="J8" s="25"/>
      <c r="K8" s="25"/>
      <c r="L8" s="27"/>
      <c r="N8" s="28"/>
    </row>
    <row r="9" spans="1:15">
      <c r="A9" s="19">
        <f t="shared" ref="A9:A16" si="0">A8+1</f>
        <v>3</v>
      </c>
      <c r="B9" s="20"/>
      <c r="C9" s="51"/>
      <c r="D9" s="52"/>
      <c r="E9" s="52"/>
      <c r="F9" s="53"/>
      <c r="G9" s="22"/>
      <c r="H9" s="23"/>
      <c r="I9" s="24"/>
      <c r="J9" s="25"/>
      <c r="K9" s="25"/>
      <c r="L9" s="27"/>
      <c r="N9" s="28"/>
    </row>
    <row r="10" spans="1:15">
      <c r="A10" s="19">
        <f t="shared" si="0"/>
        <v>4</v>
      </c>
      <c r="B10" s="20"/>
      <c r="C10" s="51"/>
      <c r="D10" s="52"/>
      <c r="E10" s="52"/>
      <c r="F10" s="53"/>
      <c r="G10" s="22"/>
      <c r="H10" s="23"/>
      <c r="I10" s="24"/>
      <c r="J10" s="25"/>
      <c r="K10" s="25"/>
      <c r="L10" s="27"/>
      <c r="N10" s="28"/>
    </row>
    <row r="11" spans="1:15">
      <c r="A11" s="19">
        <f t="shared" si="0"/>
        <v>5</v>
      </c>
      <c r="B11" s="20"/>
      <c r="C11" s="51"/>
      <c r="D11" s="52"/>
      <c r="E11" s="52"/>
      <c r="F11" s="53"/>
      <c r="G11" s="22"/>
      <c r="H11" s="23"/>
      <c r="I11" s="24"/>
      <c r="J11" s="25"/>
      <c r="K11" s="25"/>
      <c r="L11" s="27"/>
      <c r="N11" s="28"/>
    </row>
    <row r="12" spans="1:15">
      <c r="A12" s="19">
        <f t="shared" si="0"/>
        <v>6</v>
      </c>
      <c r="B12" s="20"/>
      <c r="C12" s="51"/>
      <c r="D12" s="52"/>
      <c r="E12" s="52"/>
      <c r="F12" s="53"/>
      <c r="G12" s="22"/>
      <c r="H12" s="23"/>
      <c r="I12" s="24"/>
      <c r="J12" s="25"/>
      <c r="K12" s="25"/>
      <c r="L12" s="27"/>
      <c r="N12" s="28"/>
    </row>
    <row r="13" spans="1:15">
      <c r="A13" s="19">
        <f t="shared" si="0"/>
        <v>7</v>
      </c>
      <c r="B13" s="20"/>
      <c r="C13" s="51"/>
      <c r="D13" s="52"/>
      <c r="E13" s="52"/>
      <c r="F13" s="53"/>
      <c r="G13" s="22"/>
      <c r="H13" s="23"/>
      <c r="I13" s="24"/>
      <c r="J13" s="25"/>
      <c r="K13" s="25"/>
      <c r="L13" s="27"/>
      <c r="N13" s="28"/>
    </row>
    <row r="14" spans="1:15">
      <c r="A14" s="19">
        <f t="shared" si="0"/>
        <v>8</v>
      </c>
      <c r="B14" s="20"/>
      <c r="C14" s="51"/>
      <c r="D14" s="52"/>
      <c r="E14" s="52"/>
      <c r="F14" s="53"/>
      <c r="G14" s="22"/>
      <c r="H14" s="23"/>
      <c r="I14" s="24"/>
      <c r="J14" s="25"/>
      <c r="K14" s="25"/>
      <c r="L14" s="27"/>
      <c r="N14" s="28"/>
    </row>
    <row r="15" spans="1:15">
      <c r="A15" s="19">
        <f t="shared" si="0"/>
        <v>9</v>
      </c>
      <c r="B15" s="20"/>
      <c r="C15" s="51"/>
      <c r="D15" s="52"/>
      <c r="E15" s="52"/>
      <c r="F15" s="53"/>
      <c r="G15" s="22"/>
      <c r="H15" s="23"/>
      <c r="I15" s="24"/>
      <c r="J15" s="25"/>
      <c r="K15" s="25"/>
      <c r="L15" s="27"/>
      <c r="N15" s="28"/>
    </row>
    <row r="16" spans="1:15">
      <c r="A16" s="19">
        <f t="shared" si="0"/>
        <v>10</v>
      </c>
      <c r="B16" s="20"/>
      <c r="C16" s="51"/>
      <c r="D16" s="52"/>
      <c r="E16" s="52"/>
      <c r="F16" s="53"/>
      <c r="G16" s="22"/>
      <c r="H16" s="23"/>
      <c r="I16" s="24"/>
      <c r="J16" s="25"/>
      <c r="K16" s="25"/>
      <c r="L16" s="27"/>
      <c r="N16" s="28"/>
    </row>
    <row r="17" spans="1:15">
      <c r="A17" s="29"/>
      <c r="B17" s="30"/>
      <c r="C17" s="30"/>
      <c r="D17" s="52"/>
      <c r="E17" s="52"/>
      <c r="F17" s="53"/>
      <c r="G17" s="30"/>
      <c r="H17" s="23"/>
      <c r="I17" s="24"/>
      <c r="J17" s="25"/>
      <c r="K17" s="25"/>
      <c r="L17" s="27"/>
      <c r="N17" s="28"/>
    </row>
    <row r="18" spans="1:15">
      <c r="A18" s="33"/>
      <c r="B18" s="30"/>
      <c r="C18" s="30"/>
      <c r="D18" s="52"/>
      <c r="E18" s="52"/>
      <c r="F18" s="53"/>
      <c r="G18" s="30"/>
      <c r="H18" s="23"/>
      <c r="I18" s="24"/>
      <c r="J18" s="25"/>
      <c r="K18" s="25"/>
      <c r="L18" s="27"/>
      <c r="N18" s="28"/>
    </row>
    <row r="19" spans="1:15">
      <c r="A19" s="34"/>
      <c r="B19" s="35" t="s">
        <v>289</v>
      </c>
      <c r="C19" s="36"/>
      <c r="D19" s="36"/>
      <c r="E19" s="36"/>
      <c r="F19" s="36"/>
      <c r="G19" s="36"/>
      <c r="H19" s="37">
        <f>ROUND(SUM(H7:H18),2)</f>
        <v>0</v>
      </c>
      <c r="I19" s="38">
        <f>IF(基本信息!$C$4="B",ROUND(SUM(I7:I18),2),"")</f>
        <v>0</v>
      </c>
      <c r="J19" s="39">
        <f>IF(基本信息!$C$4="B",ROUND(SUM(J7:J18),2),"")</f>
        <v>0</v>
      </c>
      <c r="K19" s="40">
        <f>IF(基本信息!$C$4="B",IF(H19=0,0,ROUND(J19/ABS(H19),4)),"")</f>
        <v>0</v>
      </c>
      <c r="L19" s="41"/>
      <c r="N19" s="42"/>
      <c r="O19" s="43" t="str">
        <f>IF(H19-N19=0,"OK","F")</f>
        <v>OK</v>
      </c>
    </row>
    <row r="21" spans="1:15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6"/>
      <c r="H21" s="46"/>
      <c r="I21" s="44"/>
      <c r="J21" s="44"/>
      <c r="K21" s="44"/>
      <c r="L21" s="47" t="str">
        <f>IF(基本信息!$C$4="B","评估人员:"&amp;基本信息!$C91,"")</f>
        <v>评估人员:</v>
      </c>
      <c r="M21" s="48"/>
    </row>
    <row r="22" spans="1:15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6"/>
      <c r="H22" s="46"/>
      <c r="I22" s="44"/>
      <c r="J22" s="44"/>
      <c r="K22" s="44"/>
      <c r="L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scale="93" fitToHeight="0" orientation="landscape" r:id="rId1"/>
  <colBreaks count="1" manualBreakCount="1">
    <brk id="12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O22"/>
  <sheetViews>
    <sheetView showGridLines="0" view="pageBreakPreview" zoomScale="99" zoomScaleNormal="100" workbookViewId="0">
      <pane xSplit="12" ySplit="6" topLeftCell="M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28.35546875" customWidth="1"/>
    <col min="3" max="5" width="9.5703125" customWidth="1"/>
    <col min="6" max="6" width="6.42578125" customWidth="1"/>
    <col min="7" max="7" width="7.5703125" customWidth="1"/>
    <col min="8" max="9" width="15.640625" customWidth="1"/>
    <col min="10" max="10" width="12.35546875" customWidth="1"/>
    <col min="11" max="11" width="8.0703125" customWidth="1"/>
    <col min="13" max="13" width="2.5703125" customWidth="1"/>
    <col min="14" max="14" width="12.5703125" customWidth="1"/>
  </cols>
  <sheetData>
    <row r="1" spans="1:15" ht="20.149999999999999">
      <c r="A1" s="2" t="str">
        <f>目录!$C77</f>
        <v>应付债券评估明细表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 t="str">
        <f>目录!$E77&amp;目录!$F77</f>
        <v>表6-2</v>
      </c>
    </row>
    <row r="4" spans="1:15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6" t="s">
        <v>224</v>
      </c>
    </row>
    <row r="5" spans="1:15" ht="15">
      <c r="A5" s="7" t="s">
        <v>225</v>
      </c>
      <c r="B5" s="8"/>
      <c r="C5" s="8"/>
      <c r="D5" s="8"/>
      <c r="E5" s="8"/>
      <c r="F5" s="8"/>
      <c r="G5" s="8"/>
      <c r="H5" s="8"/>
      <c r="I5" s="9" t="s">
        <v>226</v>
      </c>
      <c r="J5" s="10"/>
      <c r="K5" s="10"/>
      <c r="L5" s="11"/>
    </row>
    <row r="6" spans="1:15">
      <c r="A6" s="12" t="s">
        <v>291</v>
      </c>
      <c r="B6" s="13" t="s">
        <v>607</v>
      </c>
      <c r="C6" s="13" t="s">
        <v>608</v>
      </c>
      <c r="D6" s="13" t="s">
        <v>609</v>
      </c>
      <c r="E6" s="13" t="s">
        <v>610</v>
      </c>
      <c r="F6" s="13" t="s">
        <v>606</v>
      </c>
      <c r="G6" s="13" t="s">
        <v>293</v>
      </c>
      <c r="H6" s="14" t="s">
        <v>207</v>
      </c>
      <c r="I6" s="15" t="s">
        <v>208</v>
      </c>
      <c r="J6" s="16" t="s">
        <v>209</v>
      </c>
      <c r="K6" s="16" t="s">
        <v>210</v>
      </c>
      <c r="L6" s="17" t="s">
        <v>221</v>
      </c>
      <c r="N6" s="50" t="s">
        <v>227</v>
      </c>
      <c r="O6" s="50" t="s">
        <v>228</v>
      </c>
    </row>
    <row r="7" spans="1:15">
      <c r="A7" s="19">
        <v>1</v>
      </c>
      <c r="B7" s="20"/>
      <c r="C7" s="51"/>
      <c r="D7" s="52"/>
      <c r="E7" s="52"/>
      <c r="F7" s="53"/>
      <c r="G7" s="22" t="s">
        <v>295</v>
      </c>
      <c r="H7" s="23"/>
      <c r="I7" s="24"/>
      <c r="J7" s="25">
        <f>IF(基本信息!$C$4="B",I7-H7,"")</f>
        <v>0</v>
      </c>
      <c r="K7" s="26">
        <f>IF(基本信息!$C$4="B",IF(H7=0,0,ROUND(J7/ABS(H7),4)),"")</f>
        <v>0</v>
      </c>
      <c r="L7" s="27"/>
      <c r="N7" s="28"/>
    </row>
    <row r="8" spans="1:15">
      <c r="A8" s="19">
        <f>A7+1</f>
        <v>2</v>
      </c>
      <c r="B8" s="20"/>
      <c r="C8" s="51"/>
      <c r="D8" s="52"/>
      <c r="E8" s="52"/>
      <c r="F8" s="53"/>
      <c r="G8" s="22"/>
      <c r="H8" s="23"/>
      <c r="I8" s="24"/>
      <c r="J8" s="25"/>
      <c r="K8" s="25"/>
      <c r="L8" s="27"/>
      <c r="N8" s="28"/>
    </row>
    <row r="9" spans="1:15">
      <c r="A9" s="19">
        <f t="shared" ref="A9:A16" si="0">A8+1</f>
        <v>3</v>
      </c>
      <c r="B9" s="20"/>
      <c r="C9" s="51"/>
      <c r="D9" s="52"/>
      <c r="E9" s="52"/>
      <c r="F9" s="53"/>
      <c r="G9" s="22"/>
      <c r="H9" s="23"/>
      <c r="I9" s="24"/>
      <c r="J9" s="25"/>
      <c r="K9" s="25"/>
      <c r="L9" s="27"/>
      <c r="N9" s="28"/>
    </row>
    <row r="10" spans="1:15">
      <c r="A10" s="19">
        <f t="shared" si="0"/>
        <v>4</v>
      </c>
      <c r="B10" s="20"/>
      <c r="C10" s="51"/>
      <c r="D10" s="52"/>
      <c r="E10" s="52"/>
      <c r="F10" s="53"/>
      <c r="G10" s="22"/>
      <c r="H10" s="23"/>
      <c r="I10" s="24"/>
      <c r="J10" s="25"/>
      <c r="K10" s="25"/>
      <c r="L10" s="27"/>
      <c r="N10" s="28"/>
    </row>
    <row r="11" spans="1:15">
      <c r="A11" s="19">
        <f t="shared" si="0"/>
        <v>5</v>
      </c>
      <c r="B11" s="20"/>
      <c r="C11" s="51"/>
      <c r="D11" s="52"/>
      <c r="E11" s="52"/>
      <c r="F11" s="53"/>
      <c r="G11" s="22"/>
      <c r="H11" s="23"/>
      <c r="I11" s="24"/>
      <c r="J11" s="25"/>
      <c r="K11" s="25"/>
      <c r="L11" s="27"/>
      <c r="N11" s="28"/>
    </row>
    <row r="12" spans="1:15">
      <c r="A12" s="19">
        <f t="shared" si="0"/>
        <v>6</v>
      </c>
      <c r="B12" s="20"/>
      <c r="C12" s="51"/>
      <c r="D12" s="52"/>
      <c r="E12" s="52"/>
      <c r="F12" s="53"/>
      <c r="G12" s="22"/>
      <c r="H12" s="23"/>
      <c r="I12" s="24"/>
      <c r="J12" s="25"/>
      <c r="K12" s="25"/>
      <c r="L12" s="27"/>
      <c r="N12" s="28"/>
    </row>
    <row r="13" spans="1:15">
      <c r="A13" s="19">
        <f t="shared" si="0"/>
        <v>7</v>
      </c>
      <c r="B13" s="20"/>
      <c r="C13" s="51"/>
      <c r="D13" s="52"/>
      <c r="E13" s="52"/>
      <c r="F13" s="53"/>
      <c r="G13" s="22"/>
      <c r="H13" s="23"/>
      <c r="I13" s="24"/>
      <c r="J13" s="25"/>
      <c r="K13" s="25"/>
      <c r="L13" s="27"/>
      <c r="N13" s="28"/>
    </row>
    <row r="14" spans="1:15">
      <c r="A14" s="19">
        <f t="shared" si="0"/>
        <v>8</v>
      </c>
      <c r="B14" s="20"/>
      <c r="C14" s="51"/>
      <c r="D14" s="52"/>
      <c r="E14" s="52"/>
      <c r="F14" s="53"/>
      <c r="G14" s="22"/>
      <c r="H14" s="23"/>
      <c r="I14" s="24"/>
      <c r="J14" s="25"/>
      <c r="K14" s="25"/>
      <c r="L14" s="27"/>
      <c r="N14" s="28"/>
    </row>
    <row r="15" spans="1:15">
      <c r="A15" s="19">
        <f t="shared" si="0"/>
        <v>9</v>
      </c>
      <c r="B15" s="20"/>
      <c r="C15" s="51"/>
      <c r="D15" s="52"/>
      <c r="E15" s="52"/>
      <c r="F15" s="53"/>
      <c r="G15" s="22"/>
      <c r="H15" s="23"/>
      <c r="I15" s="24"/>
      <c r="J15" s="25"/>
      <c r="K15" s="25"/>
      <c r="L15" s="27"/>
      <c r="N15" s="28"/>
    </row>
    <row r="16" spans="1:15">
      <c r="A16" s="19">
        <f t="shared" si="0"/>
        <v>10</v>
      </c>
      <c r="B16" s="20"/>
      <c r="C16" s="51"/>
      <c r="D16" s="52"/>
      <c r="E16" s="52"/>
      <c r="F16" s="53"/>
      <c r="G16" s="22"/>
      <c r="H16" s="23"/>
      <c r="I16" s="24"/>
      <c r="J16" s="25"/>
      <c r="K16" s="25"/>
      <c r="L16" s="27"/>
      <c r="N16" s="28"/>
    </row>
    <row r="17" spans="1:15">
      <c r="A17" s="29"/>
      <c r="B17" s="30"/>
      <c r="C17" s="30"/>
      <c r="D17" s="52"/>
      <c r="E17" s="52"/>
      <c r="F17" s="53"/>
      <c r="G17" s="30"/>
      <c r="H17" s="23"/>
      <c r="I17" s="24"/>
      <c r="J17" s="25"/>
      <c r="K17" s="25"/>
      <c r="L17" s="27"/>
      <c r="N17" s="28"/>
    </row>
    <row r="18" spans="1:15">
      <c r="A18" s="33"/>
      <c r="B18" s="30"/>
      <c r="C18" s="30"/>
      <c r="D18" s="52"/>
      <c r="E18" s="52"/>
      <c r="F18" s="53"/>
      <c r="G18" s="30"/>
      <c r="H18" s="23"/>
      <c r="I18" s="24"/>
      <c r="J18" s="25"/>
      <c r="K18" s="25"/>
      <c r="L18" s="27"/>
      <c r="N18" s="28"/>
    </row>
    <row r="19" spans="1:15">
      <c r="A19" s="34"/>
      <c r="B19" s="35" t="s">
        <v>289</v>
      </c>
      <c r="C19" s="36"/>
      <c r="D19" s="36"/>
      <c r="E19" s="36"/>
      <c r="F19" s="36"/>
      <c r="G19" s="36"/>
      <c r="H19" s="37">
        <f>ROUND(SUM(H7:H18),2)</f>
        <v>0</v>
      </c>
      <c r="I19" s="38">
        <f>IF(基本信息!$C$4="B",ROUND(SUM(I7:I18),2),"")</f>
        <v>0</v>
      </c>
      <c r="J19" s="39">
        <f>IF(基本信息!$C$4="B",ROUND(SUM(J7:J18),2),"")</f>
        <v>0</v>
      </c>
      <c r="K19" s="40">
        <f>IF(基本信息!$C$4="B",IF(H19=0,0,ROUND(J19/ABS(H19),4)),"")</f>
        <v>0</v>
      </c>
      <c r="L19" s="41"/>
      <c r="N19" s="42"/>
      <c r="O19" s="43" t="str">
        <f>IF(H19-N19=0,"OK","F")</f>
        <v>OK</v>
      </c>
    </row>
    <row r="20" spans="1: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1:15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6"/>
      <c r="H21" s="46"/>
      <c r="I21" s="44"/>
      <c r="J21" s="44"/>
      <c r="K21" s="44"/>
      <c r="L21" s="47" t="str">
        <f>IF(基本信息!$C$4="B","评估人员:"&amp;基本信息!$C92,"")</f>
        <v>评估人员:</v>
      </c>
      <c r="M21" s="48"/>
    </row>
    <row r="22" spans="1:15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6"/>
      <c r="H22" s="46"/>
      <c r="I22" s="44"/>
      <c r="J22" s="44"/>
      <c r="K22" s="44"/>
      <c r="L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M22"/>
  <sheetViews>
    <sheetView showGridLines="0" view="pageBreakPreview" zoomScale="107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目录!$C78</f>
        <v>租赁负债评估明细表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目录!$E78&amp;目录!$F78</f>
        <v>表6-3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>
      <c r="A6" s="12" t="s">
        <v>291</v>
      </c>
      <c r="B6" s="13" t="s">
        <v>611</v>
      </c>
      <c r="C6" s="13" t="s">
        <v>612</v>
      </c>
      <c r="D6" s="13" t="s">
        <v>613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49" t="s">
        <v>227</v>
      </c>
      <c r="M6" s="49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IF(基本信息!$C$4="B","评估人员:"&amp;基本信息!$C93,"")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M22"/>
  <sheetViews>
    <sheetView showGridLines="0" view="pageBreakPreview" zoomScale="98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目录!$C79</f>
        <v>长期应付款评估明细表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目录!$E79&amp;目录!$F79</f>
        <v>表6-4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614</v>
      </c>
      <c r="C6" s="13" t="s">
        <v>615</v>
      </c>
      <c r="D6" s="13" t="s">
        <v>613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IF(基本信息!$C$4="B","评估人员:"&amp;基本信息!$C94,"")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M22"/>
  <sheetViews>
    <sheetView showGridLines="0" view="pageBreakPreview" zoomScale="102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目录!$C80</f>
        <v>预计负债评估明细表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目录!$E80&amp;目录!$F80</f>
        <v>表6-5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616</v>
      </c>
      <c r="C6" s="13" t="s">
        <v>615</v>
      </c>
      <c r="D6" s="13" t="s">
        <v>617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IF(基本信息!$C$4="B","评估人员:"&amp;基本信息!$C95,"")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M22"/>
  <sheetViews>
    <sheetView showGridLines="0" view="pageBreakPreview" zoomScale="95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目录!$C81</f>
        <v>递延收益评估明细表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目录!$E81&amp;目录!$F81</f>
        <v>表6-6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618</v>
      </c>
      <c r="C6" s="13" t="s">
        <v>619</v>
      </c>
      <c r="D6" s="13" t="s">
        <v>620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IF(基本信息!$C$4="B","评估人员:"&amp;基本信息!$C96,"")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5"/>
  <sheetViews>
    <sheetView showGridLines="0" view="pageBreakPreview" zoomScaleNormal="100" workbookViewId="0">
      <pane xSplit="6" ySplit="7" topLeftCell="G8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46.8554687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8.2" customHeight="1">
      <c r="A1" s="2" t="str">
        <f>目录!C7</f>
        <v>流动资产评估汇总表</v>
      </c>
      <c r="B1" s="3"/>
      <c r="C1" s="3"/>
      <c r="D1" s="3"/>
      <c r="E1" s="3"/>
      <c r="F1" s="3"/>
    </row>
    <row r="2" spans="1:9">
      <c r="A2" s="4" t="str">
        <f>封面!D13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目录!E7&amp;目录!F7</f>
        <v>表3</v>
      </c>
    </row>
    <row r="4" spans="1:9">
      <c r="A4" s="5" t="str">
        <f>'1汇总'!A4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 s="1" customFormat="1" ht="12.45">
      <c r="A6" s="417" t="s">
        <v>205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 s="1" customFormat="1" ht="12.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18"/>
    </row>
    <row r="8" spans="1:9">
      <c r="A8" s="33" t="str">
        <f>基本信息!B23</f>
        <v>货币资金</v>
      </c>
      <c r="B8" s="30" t="str">
        <f>目录!F8</f>
        <v>3-1</v>
      </c>
      <c r="C8" s="23">
        <f>'3.1货币总'!C12</f>
        <v>0</v>
      </c>
      <c r="D8" s="24">
        <f>IF(基本信息!$C$4="B",'3.1货币总'!D12,"")</f>
        <v>0</v>
      </c>
      <c r="E8" s="25">
        <f>IF(基本信息!$C$4="B",D8-C8,"")</f>
        <v>0</v>
      </c>
      <c r="F8" s="60">
        <f>IF(基本信息!$C$4&lt;&gt;"B","",IF(C8=0,0,ROUND(E8/ABS(C8),4)))</f>
        <v>0</v>
      </c>
      <c r="H8" s="28"/>
      <c r="I8" s="43" t="str">
        <f t="shared" ref="I8:I13" si="0">IF(ABS(C8-H8)&lt;0.00001,"OK","F")</f>
        <v>OK</v>
      </c>
    </row>
    <row r="9" spans="1:9">
      <c r="A9" s="29" t="str">
        <f>基本信息!B27</f>
        <v>交易性金融资产</v>
      </c>
      <c r="B9" s="30" t="str">
        <f>目录!F12</f>
        <v>3-2</v>
      </c>
      <c r="C9" s="23">
        <f>'3.2交易金融'!F19</f>
        <v>0</v>
      </c>
      <c r="D9" s="24">
        <f>IF(基本信息!$C$4="B",'3.2交易金融'!G19,"")</f>
        <v>0</v>
      </c>
      <c r="E9" s="25">
        <f>IF(基本信息!$C$4="B",D9-C9,"")</f>
        <v>0</v>
      </c>
      <c r="F9" s="60">
        <f>IF(基本信息!$C$4&lt;&gt;"B","",IF(C9=0,0,ROUND(E9/ABS(C9),4)))</f>
        <v>0</v>
      </c>
      <c r="H9" s="28"/>
      <c r="I9" s="43" t="str">
        <f t="shared" si="0"/>
        <v>OK</v>
      </c>
    </row>
    <row r="10" spans="1:9">
      <c r="A10" s="29" t="str">
        <f>基本信息!B28</f>
        <v>衍生金融资产</v>
      </c>
      <c r="B10" s="30" t="str">
        <f>目录!F13</f>
        <v>3-3</v>
      </c>
      <c r="C10" s="23">
        <f>'3.3衍生金融'!F19</f>
        <v>0</v>
      </c>
      <c r="D10" s="24">
        <f>IF(基本信息!$C$4="B",'3.3衍生金融'!G19,"")</f>
        <v>0</v>
      </c>
      <c r="E10" s="25">
        <f>IF(基本信息!$C$4="B",D10-C10,"")</f>
        <v>0</v>
      </c>
      <c r="F10" s="60">
        <f>IF(基本信息!$C$4&lt;&gt;"B","",IF(C10=0,0,ROUND(E10/ABS(C10),4)))</f>
        <v>0</v>
      </c>
      <c r="H10" s="28"/>
      <c r="I10" s="43" t="str">
        <f t="shared" si="0"/>
        <v>OK</v>
      </c>
    </row>
    <row r="11" spans="1:9">
      <c r="A11" s="29" t="str">
        <f>基本信息!B29</f>
        <v>应收票据</v>
      </c>
      <c r="B11" s="30" t="str">
        <f>目录!F14</f>
        <v>3-4</v>
      </c>
      <c r="C11" s="23">
        <f>'3.4应收票据'!H20</f>
        <v>0</v>
      </c>
      <c r="D11" s="24">
        <f>IF(基本信息!$C$4="B",'3.4应收票据'!I20,"")</f>
        <v>0</v>
      </c>
      <c r="E11" s="25">
        <f>IF(基本信息!$C$4="B",D11-C11,"")</f>
        <v>0</v>
      </c>
      <c r="F11" s="60">
        <f>IF(基本信息!$C$4&lt;&gt;"B","",IF(C11=0,0,ROUND(E11/ABS(C11),4)))</f>
        <v>0</v>
      </c>
      <c r="H11" s="28"/>
      <c r="I11" s="43" t="str">
        <f t="shared" si="0"/>
        <v>OK</v>
      </c>
    </row>
    <row r="12" spans="1:9">
      <c r="A12" s="29" t="str">
        <f>基本信息!B30</f>
        <v>应收账款</v>
      </c>
      <c r="B12" s="30" t="str">
        <f>目录!F15</f>
        <v>3-5</v>
      </c>
      <c r="C12" s="23">
        <f>'3.5应收账款'!F20</f>
        <v>0</v>
      </c>
      <c r="D12" s="24">
        <f>IF(基本信息!$C$4="B",'3.5应收账款'!G20,"")</f>
        <v>0</v>
      </c>
      <c r="E12" s="25">
        <f>IF(基本信息!$C$4="B",D12-C12,"")</f>
        <v>0</v>
      </c>
      <c r="F12" s="60">
        <f>IF(基本信息!$C$4&lt;&gt;"B","",IF(C12=0,0,ROUND(E12/ABS(C12),4)))</f>
        <v>0</v>
      </c>
      <c r="H12" s="28"/>
      <c r="I12" s="43" t="str">
        <f t="shared" si="0"/>
        <v>OK</v>
      </c>
    </row>
    <row r="13" spans="1:9">
      <c r="A13" s="29" t="str">
        <f>基本信息!B31</f>
        <v>应收款项融资</v>
      </c>
      <c r="B13" s="30" t="str">
        <f>目录!F16</f>
        <v>3-6</v>
      </c>
      <c r="C13" s="23">
        <f>'3.6应收融资'!F18</f>
        <v>0</v>
      </c>
      <c r="D13" s="24">
        <f>IF(基本信息!$C$4="B",'3.6应收融资'!G18,"")</f>
        <v>0</v>
      </c>
      <c r="E13" s="25">
        <f>IF(基本信息!$C$4="B",D13-C13,"")</f>
        <v>0</v>
      </c>
      <c r="F13" s="60">
        <f>IF(基本信息!$C$4&lt;&gt;"B","",IF(C13=0,0,ROUND(E13/ABS(C13),4)))</f>
        <v>0</v>
      </c>
      <c r="H13" s="28"/>
      <c r="I13" s="43" t="str">
        <f t="shared" si="0"/>
        <v>OK</v>
      </c>
    </row>
    <row r="14" spans="1:9">
      <c r="A14" s="29" t="str">
        <f>基本信息!B32</f>
        <v>预付款项</v>
      </c>
      <c r="B14" s="30" t="str">
        <f>目录!F17</f>
        <v>3-7</v>
      </c>
      <c r="C14" s="23">
        <f>'3.7预付款项'!F20</f>
        <v>0</v>
      </c>
      <c r="D14" s="24">
        <f>IF(基本信息!$C$4="B",'3.7预付款项'!G20,"")</f>
        <v>0</v>
      </c>
      <c r="E14" s="25">
        <f>IF(基本信息!$C$4="B",D14-C14,"")</f>
        <v>0</v>
      </c>
      <c r="F14" s="60">
        <f>IF(基本信息!$C$4&lt;&gt;"B","",IF(C14=0,0,ROUND(E14/ABS(C14),4)))</f>
        <v>0</v>
      </c>
      <c r="H14" s="28"/>
      <c r="I14" s="43" t="str">
        <f t="shared" ref="I14:I22" si="1">IF(ABS(C14-H14)&lt;0.00001,"OK","F")</f>
        <v>OK</v>
      </c>
    </row>
    <row r="15" spans="1:9">
      <c r="A15" s="29" t="str">
        <f>基本信息!B33</f>
        <v>其他应收款</v>
      </c>
      <c r="B15" s="30" t="str">
        <f>目录!F18</f>
        <v>3-8</v>
      </c>
      <c r="C15" s="23">
        <f>'3.8其他应收'!F20</f>
        <v>0</v>
      </c>
      <c r="D15" s="24">
        <f>IF(基本信息!$C$4="B",'3.8其他应收'!G20,"")</f>
        <v>0</v>
      </c>
      <c r="E15" s="25">
        <f>IF(基本信息!$C$4="B",D15-C15,"")</f>
        <v>0</v>
      </c>
      <c r="F15" s="60">
        <f>IF(基本信息!$C$4&lt;&gt;"B","",IF(C15=0,0,ROUND(E15/ABS(C15),4)))</f>
        <v>0</v>
      </c>
      <c r="H15" s="28"/>
      <c r="I15" s="43" t="str">
        <f t="shared" si="1"/>
        <v>OK</v>
      </c>
    </row>
    <row r="16" spans="1:9">
      <c r="A16" s="29" t="str">
        <f>基本信息!B34</f>
        <v>存货</v>
      </c>
      <c r="B16" s="30" t="str">
        <f>目录!F19</f>
        <v>3-9</v>
      </c>
      <c r="C16" s="23">
        <f>'3.9存货'!C15</f>
        <v>0</v>
      </c>
      <c r="D16" s="24">
        <f>IF(基本信息!$C$4="B",'3.9存货'!D15,"")</f>
        <v>0</v>
      </c>
      <c r="E16" s="25">
        <f>IF(基本信息!$C$4="B",D16-C16,"")</f>
        <v>0</v>
      </c>
      <c r="F16" s="60">
        <f>IF(基本信息!$C$4&lt;&gt;"B","",IF(C16=0,0,ROUND(E16/ABS(C16),4)))</f>
        <v>0</v>
      </c>
      <c r="H16" s="28"/>
      <c r="I16" s="43" t="str">
        <f t="shared" si="1"/>
        <v>OK</v>
      </c>
    </row>
    <row r="17" spans="1:9">
      <c r="A17" s="33" t="str">
        <f>基本信息!B41</f>
        <v>合同资产</v>
      </c>
      <c r="B17" s="59" t="str">
        <f>目录!F26</f>
        <v>3-10</v>
      </c>
      <c r="C17" s="23">
        <f>'3.10合同资产'!F20</f>
        <v>0</v>
      </c>
      <c r="D17" s="24">
        <f>IF(基本信息!$C$4="B",'3.10合同资产'!G20,"")</f>
        <v>0</v>
      </c>
      <c r="E17" s="25">
        <f>IF(基本信息!$C$4="B",D17-C17,"")</f>
        <v>0</v>
      </c>
      <c r="F17" s="60">
        <f>IF(基本信息!$C$4&lt;&gt;"B","",IF(C17=0,0,ROUND(E17/ABS(C17),4)))</f>
        <v>0</v>
      </c>
      <c r="H17" s="28"/>
      <c r="I17" s="43" t="str">
        <f t="shared" si="1"/>
        <v>OK</v>
      </c>
    </row>
    <row r="18" spans="1:9">
      <c r="A18" s="33" t="str">
        <f>基本信息!B42</f>
        <v>持有待售资产</v>
      </c>
      <c r="B18" s="59" t="str">
        <f>目录!F27</f>
        <v>3-11</v>
      </c>
      <c r="C18" s="23">
        <f>'3.11持有待售'!C20</f>
        <v>0</v>
      </c>
      <c r="D18" s="24">
        <f>IF(基本信息!$C$4="B",'3.11持有待售'!D20,"")</f>
        <v>0</v>
      </c>
      <c r="E18" s="25">
        <f>IF(基本信息!$C$4="B",D18-C18,"")</f>
        <v>0</v>
      </c>
      <c r="F18" s="60">
        <f>IF(基本信息!$C$4&lt;&gt;"B","",IF(C18=0,0,ROUND(E18/ABS(C18),4)))</f>
        <v>0</v>
      </c>
      <c r="H18" s="28"/>
      <c r="I18" s="43" t="str">
        <f t="shared" si="1"/>
        <v>OK</v>
      </c>
    </row>
    <row r="19" spans="1:9">
      <c r="A19" s="33" t="str">
        <f>基本信息!B43</f>
        <v>一年内到期非流动资产</v>
      </c>
      <c r="B19" s="59" t="str">
        <f>目录!F28</f>
        <v>3-12</v>
      </c>
      <c r="C19" s="23">
        <f>'3.12-1年到期'!F20</f>
        <v>0</v>
      </c>
      <c r="D19" s="24">
        <f>IF(基本信息!$C$4="B",'3.12-1年到期'!G20,"")</f>
        <v>0</v>
      </c>
      <c r="E19" s="25">
        <f>IF(基本信息!$C$4="B",D19-C19,"")</f>
        <v>0</v>
      </c>
      <c r="F19" s="60">
        <f>IF(基本信息!$C$4&lt;&gt;"B","",IF(C19=0,0,ROUND(E19/ABS(C19),4)))</f>
        <v>0</v>
      </c>
      <c r="H19" s="28"/>
      <c r="I19" s="43" t="str">
        <f t="shared" si="1"/>
        <v>OK</v>
      </c>
    </row>
    <row r="20" spans="1:9">
      <c r="A20" s="33" t="str">
        <f>基本信息!B44</f>
        <v>其他流动资产</v>
      </c>
      <c r="B20" s="59" t="str">
        <f>目录!F29</f>
        <v>3-13</v>
      </c>
      <c r="C20" s="23">
        <f>'3.13其他流动'!D20</f>
        <v>0</v>
      </c>
      <c r="D20" s="24">
        <f>IF(基本信息!$C$4="B",'3.13其他流动'!E20,"")</f>
        <v>0</v>
      </c>
      <c r="E20" s="25">
        <f>IF(基本信息!$C$4="B",D20-C20,"")</f>
        <v>0</v>
      </c>
      <c r="F20" s="60">
        <f>IF(基本信息!$C$4&lt;&gt;"B","",IF(C20=0,0,ROUND(E20/ABS(C20),4)))</f>
        <v>0</v>
      </c>
      <c r="H20" s="28"/>
      <c r="I20" s="43" t="str">
        <f t="shared" si="1"/>
        <v>OK</v>
      </c>
    </row>
    <row r="21" spans="1:9">
      <c r="A21" s="33"/>
      <c r="B21" s="30"/>
      <c r="C21" s="23"/>
      <c r="D21" s="24"/>
      <c r="E21" s="25"/>
      <c r="F21" s="60"/>
      <c r="H21" s="28"/>
      <c r="I21" s="43" t="str">
        <f t="shared" si="1"/>
        <v>OK</v>
      </c>
    </row>
    <row r="22" spans="1:9">
      <c r="A22" s="34" t="s">
        <v>289</v>
      </c>
      <c r="B22" s="68"/>
      <c r="C22" s="37">
        <f>ROUND(SUM(C8:C21),2)</f>
        <v>0</v>
      </c>
      <c r="D22" s="38">
        <f>IF(基本信息!$C$4="B",ROUND(SUM(D8:D21),2),"")</f>
        <v>0</v>
      </c>
      <c r="E22" s="39">
        <f>IF(基本信息!$C$4="B",ROUND(SUM(E8:E21),2),"")</f>
        <v>0</v>
      </c>
      <c r="F22" s="100">
        <f>IF(基本信息!$C$4&lt;&gt;"B","",IF(C22=0,0,ROUND(E22/ABS(C22),4)))</f>
        <v>0</v>
      </c>
      <c r="H22" s="42"/>
      <c r="I22" s="43" t="str">
        <f t="shared" si="1"/>
        <v>OK</v>
      </c>
    </row>
    <row r="23" spans="1:9">
      <c r="A23" s="44"/>
      <c r="B23" s="44"/>
      <c r="C23" s="44"/>
      <c r="D23" s="44"/>
      <c r="E23" s="44"/>
      <c r="F23" s="44"/>
    </row>
    <row r="24" spans="1:9">
      <c r="A24" s="45" t="str">
        <f>"被评估企业填表人："&amp;基本信息!$C$13</f>
        <v>被评估企业填表人：陈冲</v>
      </c>
      <c r="B24" s="46"/>
      <c r="C24" s="46"/>
      <c r="D24" s="44"/>
      <c r="E24" s="44"/>
      <c r="F24" s="47" t="str">
        <f>IF(基本信息!$C$4="B","评估人员:"&amp;基本信息!C22,"")</f>
        <v>评估人员:</v>
      </c>
      <c r="G24" s="48"/>
    </row>
    <row r="25" spans="1:9">
      <c r="A25" s="45" t="str">
        <f>"填表日期："&amp;基本信息!$C$14</f>
        <v>填表日期：2026年07月24日</v>
      </c>
      <c r="B25" s="46"/>
      <c r="C25" s="46"/>
      <c r="D25" s="44"/>
      <c r="E25" s="44"/>
      <c r="F25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55118110236220497" header="0.31496062992126" footer="0.31496062992126"/>
  <pageSetup paperSize="9" fitToHeight="0" orientation="landscape" r:id="rId1"/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M22"/>
  <sheetViews>
    <sheetView showGridLines="0" view="pageBreakPreview" zoomScale="98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目录!$C82</f>
        <v>递延所得税负债评估明细表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目录!$E82&amp;目录!$F82</f>
        <v>表6-7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17</v>
      </c>
      <c r="C6" s="13" t="s">
        <v>301</v>
      </c>
      <c r="D6" s="13" t="s">
        <v>613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IF(基本信息!$C$4="B","评估人员:"&amp;基本信息!$C97,"")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M22"/>
  <sheetViews>
    <sheetView showGridLines="0" view="pageBreakPreview" zoomScale="94" zoomScaleNormal="100" workbookViewId="0">
      <pane xSplit="10" ySplit="6" topLeftCell="K7" activePane="bottomRight" state="frozen"/>
      <selection pane="topRight"/>
      <selection pane="bottomLeft"/>
      <selection pane="bottomRight" activeCell="D22" sqref="D22"/>
    </sheetView>
  </sheetViews>
  <sheetFormatPr defaultColWidth="9" defaultRowHeight="14.15"/>
  <cols>
    <col min="1" max="1" width="6" customWidth="1"/>
    <col min="2" max="2" width="32.0703125" customWidth="1"/>
    <col min="3" max="3" width="10.640625" customWidth="1"/>
    <col min="4" max="4" width="9.5703125" customWidth="1"/>
    <col min="5" max="5" width="7.5703125" customWidth="1"/>
    <col min="6" max="7" width="15.640625" customWidth="1"/>
    <col min="8" max="8" width="12.35546875" customWidth="1"/>
    <col min="9" max="9" width="8.0703125" customWidth="1"/>
    <col min="11" max="11" width="2.42578125" customWidth="1"/>
    <col min="12" max="12" width="12.5703125" customWidth="1"/>
  </cols>
  <sheetData>
    <row r="1" spans="1:13" ht="20.149999999999999">
      <c r="A1" s="2" t="str">
        <f>目录!$C83</f>
        <v>其他非流动负债评估明细表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3">
      <c r="A2" s="4" t="str">
        <f>封面!$D$13</f>
        <v>评估基准日:2026年07月24日</v>
      </c>
      <c r="B2" s="3"/>
      <c r="C2" s="3"/>
      <c r="D2" s="3"/>
      <c r="E2" s="3"/>
      <c r="F2" s="3"/>
      <c r="G2" s="3"/>
      <c r="H2" s="3"/>
      <c r="I2" s="3"/>
      <c r="J2" s="3"/>
    </row>
    <row r="3" spans="1:13">
      <c r="A3" s="5"/>
      <c r="B3" s="5"/>
      <c r="C3" s="5"/>
      <c r="D3" s="5"/>
      <c r="E3" s="5"/>
      <c r="F3" s="5"/>
      <c r="G3" s="5"/>
      <c r="H3" s="5"/>
      <c r="I3" s="6"/>
      <c r="J3" s="6" t="str">
        <f>目录!$E83&amp;目录!$F83</f>
        <v>表6-8</v>
      </c>
    </row>
    <row r="4" spans="1:13">
      <c r="A4" s="5" t="str">
        <f>'1汇总'!$A$4</f>
        <v>产权持有单位:中国电信股份有限公司青海分公司</v>
      </c>
      <c r="B4" s="5"/>
      <c r="C4" s="5"/>
      <c r="D4" s="5"/>
      <c r="E4" s="5"/>
      <c r="F4" s="5"/>
      <c r="G4" s="5"/>
      <c r="H4" s="5"/>
      <c r="I4" s="5"/>
      <c r="J4" s="6" t="s">
        <v>224</v>
      </c>
    </row>
    <row r="5" spans="1:13" ht="15">
      <c r="A5" s="7" t="s">
        <v>225</v>
      </c>
      <c r="B5" s="8"/>
      <c r="C5" s="8"/>
      <c r="D5" s="8"/>
      <c r="E5" s="8"/>
      <c r="F5" s="8"/>
      <c r="G5" s="9" t="s">
        <v>226</v>
      </c>
      <c r="H5" s="10"/>
      <c r="I5" s="10"/>
      <c r="J5" s="11"/>
    </row>
    <row r="6" spans="1:13" s="1" customFormat="1" ht="12.45">
      <c r="A6" s="12" t="s">
        <v>291</v>
      </c>
      <c r="B6" s="13" t="s">
        <v>17</v>
      </c>
      <c r="C6" s="13" t="s">
        <v>301</v>
      </c>
      <c r="D6" s="13" t="s">
        <v>613</v>
      </c>
      <c r="E6" s="13" t="s">
        <v>293</v>
      </c>
      <c r="F6" s="14" t="s">
        <v>207</v>
      </c>
      <c r="G6" s="15" t="s">
        <v>208</v>
      </c>
      <c r="H6" s="16" t="s">
        <v>209</v>
      </c>
      <c r="I6" s="16" t="s">
        <v>210</v>
      </c>
      <c r="J6" s="17" t="s">
        <v>221</v>
      </c>
      <c r="L6" s="18" t="s">
        <v>227</v>
      </c>
      <c r="M6" s="18" t="s">
        <v>228</v>
      </c>
    </row>
    <row r="7" spans="1:13">
      <c r="A7" s="19">
        <v>1</v>
      </c>
      <c r="B7" s="20"/>
      <c r="C7" s="20"/>
      <c r="D7" s="21"/>
      <c r="E7" s="22" t="s">
        <v>295</v>
      </c>
      <c r="F7" s="23"/>
      <c r="G7" s="24"/>
      <c r="H7" s="25">
        <f>IF(基本信息!$C$4="B",G7-F7,"")</f>
        <v>0</v>
      </c>
      <c r="I7" s="26">
        <f>IF(基本信息!$C$4="B",IF(F7=0,0,ROUND(H7/ABS(F7),4)),"")</f>
        <v>0</v>
      </c>
      <c r="J7" s="27"/>
      <c r="L7" s="28"/>
    </row>
    <row r="8" spans="1:13">
      <c r="A8" s="19">
        <f>A7+1</f>
        <v>2</v>
      </c>
      <c r="B8" s="20"/>
      <c r="C8" s="20"/>
      <c r="D8" s="21"/>
      <c r="E8" s="22"/>
      <c r="F8" s="23"/>
      <c r="G8" s="24"/>
      <c r="H8" s="25"/>
      <c r="I8" s="25"/>
      <c r="J8" s="27"/>
      <c r="L8" s="28"/>
    </row>
    <row r="9" spans="1:13">
      <c r="A9" s="19">
        <f t="shared" ref="A9:A16" si="0">A8+1</f>
        <v>3</v>
      </c>
      <c r="B9" s="20"/>
      <c r="C9" s="20"/>
      <c r="D9" s="21"/>
      <c r="E9" s="22"/>
      <c r="F9" s="23"/>
      <c r="G9" s="24"/>
      <c r="H9" s="25"/>
      <c r="I9" s="25"/>
      <c r="J9" s="27"/>
      <c r="L9" s="28"/>
    </row>
    <row r="10" spans="1:13">
      <c r="A10" s="19">
        <f t="shared" si="0"/>
        <v>4</v>
      </c>
      <c r="B10" s="20"/>
      <c r="C10" s="20"/>
      <c r="D10" s="21"/>
      <c r="E10" s="22"/>
      <c r="F10" s="23"/>
      <c r="G10" s="24"/>
      <c r="H10" s="25"/>
      <c r="I10" s="25"/>
      <c r="J10" s="27"/>
      <c r="L10" s="28"/>
    </row>
    <row r="11" spans="1:13">
      <c r="A11" s="19">
        <f t="shared" si="0"/>
        <v>5</v>
      </c>
      <c r="B11" s="20"/>
      <c r="C11" s="20"/>
      <c r="D11" s="21"/>
      <c r="E11" s="22"/>
      <c r="F11" s="23"/>
      <c r="G11" s="24"/>
      <c r="H11" s="25"/>
      <c r="I11" s="25"/>
      <c r="J11" s="27"/>
      <c r="L11" s="28"/>
    </row>
    <row r="12" spans="1:13">
      <c r="A12" s="19">
        <f t="shared" si="0"/>
        <v>6</v>
      </c>
      <c r="B12" s="20"/>
      <c r="C12" s="20"/>
      <c r="D12" s="21"/>
      <c r="E12" s="22"/>
      <c r="F12" s="23"/>
      <c r="G12" s="24"/>
      <c r="H12" s="25"/>
      <c r="I12" s="25"/>
      <c r="J12" s="27"/>
      <c r="L12" s="28"/>
    </row>
    <row r="13" spans="1:13">
      <c r="A13" s="19">
        <f t="shared" si="0"/>
        <v>7</v>
      </c>
      <c r="B13" s="20"/>
      <c r="C13" s="20"/>
      <c r="D13" s="21"/>
      <c r="E13" s="22"/>
      <c r="F13" s="23"/>
      <c r="G13" s="24"/>
      <c r="H13" s="25"/>
      <c r="I13" s="25"/>
      <c r="J13" s="27"/>
      <c r="L13" s="28"/>
    </row>
    <row r="14" spans="1:13">
      <c r="A14" s="19">
        <f t="shared" si="0"/>
        <v>8</v>
      </c>
      <c r="B14" s="20"/>
      <c r="C14" s="20"/>
      <c r="D14" s="21"/>
      <c r="E14" s="22"/>
      <c r="F14" s="23"/>
      <c r="G14" s="24"/>
      <c r="H14" s="25"/>
      <c r="I14" s="25"/>
      <c r="J14" s="27"/>
      <c r="L14" s="28"/>
    </row>
    <row r="15" spans="1:13">
      <c r="A15" s="19">
        <f t="shared" si="0"/>
        <v>9</v>
      </c>
      <c r="B15" s="20"/>
      <c r="C15" s="20"/>
      <c r="D15" s="21"/>
      <c r="E15" s="22"/>
      <c r="F15" s="23"/>
      <c r="G15" s="24"/>
      <c r="H15" s="25"/>
      <c r="I15" s="25"/>
      <c r="J15" s="27"/>
      <c r="L15" s="28"/>
    </row>
    <row r="16" spans="1:13">
      <c r="A16" s="19">
        <f t="shared" si="0"/>
        <v>10</v>
      </c>
      <c r="B16" s="20"/>
      <c r="C16" s="20"/>
      <c r="D16" s="21"/>
      <c r="E16" s="22"/>
      <c r="F16" s="23"/>
      <c r="G16" s="24"/>
      <c r="H16" s="25"/>
      <c r="I16" s="25"/>
      <c r="J16" s="27"/>
      <c r="L16" s="28"/>
    </row>
    <row r="17" spans="1:13">
      <c r="A17" s="29"/>
      <c r="B17" s="30"/>
      <c r="C17" s="31"/>
      <c r="D17" s="32"/>
      <c r="E17" s="30"/>
      <c r="F17" s="23"/>
      <c r="G17" s="24"/>
      <c r="H17" s="25"/>
      <c r="I17" s="25"/>
      <c r="J17" s="27"/>
      <c r="L17" s="28"/>
    </row>
    <row r="18" spans="1:13">
      <c r="A18" s="33"/>
      <c r="B18" s="30"/>
      <c r="C18" s="31"/>
      <c r="D18" s="32"/>
      <c r="E18" s="30"/>
      <c r="F18" s="23"/>
      <c r="G18" s="24"/>
      <c r="H18" s="25"/>
      <c r="I18" s="25"/>
      <c r="J18" s="27"/>
      <c r="L18" s="28"/>
    </row>
    <row r="19" spans="1:13">
      <c r="A19" s="34"/>
      <c r="B19" s="35" t="s">
        <v>289</v>
      </c>
      <c r="C19" s="36"/>
      <c r="D19" s="36"/>
      <c r="E19" s="36"/>
      <c r="F19" s="37">
        <f>ROUND(SUM(F7:F18),2)</f>
        <v>0</v>
      </c>
      <c r="G19" s="38">
        <f>IF(基本信息!$C$4="B",ROUND(SUM(G7:G18),2),"")</f>
        <v>0</v>
      </c>
      <c r="H19" s="39">
        <f>IF(基本信息!$C$4="B",ROUND(SUM(H7:H18),2),"")</f>
        <v>0</v>
      </c>
      <c r="I19" s="40">
        <f>IF(基本信息!$C$4="B",IF(F19=0,0,ROUND(H19/ABS(F19),4)),"")</f>
        <v>0</v>
      </c>
      <c r="J19" s="41"/>
      <c r="L19" s="42"/>
      <c r="M19" s="43" t="str">
        <f>IF(F19-L19=0,"OK","F")</f>
        <v>OK</v>
      </c>
    </row>
    <row r="20" spans="1:13">
      <c r="A20" s="44"/>
      <c r="B20" s="44"/>
      <c r="C20" s="44"/>
      <c r="D20" s="44"/>
      <c r="E20" s="44"/>
      <c r="F20" s="44"/>
      <c r="G20" s="44"/>
      <c r="H20" s="44"/>
      <c r="I20" s="44"/>
      <c r="J20" s="44"/>
    </row>
    <row r="21" spans="1:13">
      <c r="A21" s="45" t="str">
        <f>"被评估企业填表人："&amp;基本信息!$C$13</f>
        <v>被评估企业填表人：陈冲</v>
      </c>
      <c r="B21" s="46"/>
      <c r="C21" s="46"/>
      <c r="D21" s="46"/>
      <c r="E21" s="46"/>
      <c r="F21" s="46"/>
      <c r="G21" s="44"/>
      <c r="H21" s="44"/>
      <c r="I21" s="44"/>
      <c r="J21" s="47" t="str">
        <f>IF(基本信息!$C$4="B","评估人员:"&amp;基本信息!$C98,"")</f>
        <v>评估人员:</v>
      </c>
      <c r="K21" s="48"/>
    </row>
    <row r="22" spans="1:13">
      <c r="A22" s="45" t="str">
        <f>"填表日期："&amp;基本信息!$C$14</f>
        <v>填表日期：2026年07月24日</v>
      </c>
      <c r="B22" s="46"/>
      <c r="C22" s="46"/>
      <c r="D22" s="46"/>
      <c r="E22" s="46"/>
      <c r="F22" s="46"/>
      <c r="G22" s="44"/>
      <c r="H22" s="44"/>
      <c r="I22" s="44"/>
      <c r="J22" s="44"/>
    </row>
  </sheetData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5"/>
  <sheetViews>
    <sheetView showGridLines="0" view="pageBreakPreview" zoomScaleNormal="100" workbookViewId="0">
      <pane xSplit="6" ySplit="7" topLeftCell="G8" activePane="bottomRight" state="frozen"/>
      <selection pane="topRight"/>
      <selection pane="bottomLeft"/>
      <selection pane="bottomRight" activeCell="A12" sqref="A12"/>
    </sheetView>
  </sheetViews>
  <sheetFormatPr defaultColWidth="9" defaultRowHeight="14.15"/>
  <cols>
    <col min="1" max="1" width="46.85546875" customWidth="1"/>
    <col min="2" max="2" width="7.5703125" customWidth="1"/>
    <col min="3" max="4" width="15.640625" customWidth="1"/>
    <col min="5" max="5" width="14.78515625" customWidth="1"/>
    <col min="8" max="8" width="12.5703125" customWidth="1"/>
  </cols>
  <sheetData>
    <row r="1" spans="1:9" ht="20.149999999999999">
      <c r="A1" s="2" t="str">
        <f>目录!C8</f>
        <v>货币资金评估汇总表</v>
      </c>
      <c r="B1" s="3"/>
      <c r="C1" s="3"/>
      <c r="D1" s="3"/>
      <c r="E1" s="3"/>
      <c r="F1" s="3"/>
    </row>
    <row r="2" spans="1:9">
      <c r="A2" s="4" t="str">
        <f>封面!D13</f>
        <v>评估基准日:2026年07月24日</v>
      </c>
      <c r="B2" s="3"/>
      <c r="C2" s="3"/>
      <c r="D2" s="3"/>
      <c r="E2" s="3"/>
      <c r="F2" s="3"/>
    </row>
    <row r="3" spans="1:9">
      <c r="A3" s="5"/>
      <c r="B3" s="5"/>
      <c r="C3" s="5"/>
      <c r="D3" s="5"/>
      <c r="E3" s="6"/>
      <c r="F3" s="6" t="str">
        <f>目录!E8&amp;目录!F8</f>
        <v>表3-1</v>
      </c>
    </row>
    <row r="4" spans="1:9">
      <c r="A4" s="5" t="str">
        <f>'1汇总'!A4</f>
        <v>产权持有单位:中国电信股份有限公司青海分公司</v>
      </c>
      <c r="B4" s="5"/>
      <c r="C4" s="5"/>
      <c r="D4" s="5"/>
      <c r="E4" s="5"/>
      <c r="F4" s="6" t="s">
        <v>224</v>
      </c>
    </row>
    <row r="5" spans="1:9" ht="15">
      <c r="A5" s="7" t="s">
        <v>225</v>
      </c>
      <c r="B5" s="8"/>
      <c r="C5" s="8"/>
      <c r="D5" s="9" t="s">
        <v>226</v>
      </c>
      <c r="E5" s="10"/>
      <c r="F5" s="11"/>
    </row>
    <row r="6" spans="1:9" s="1" customFormat="1" ht="12.45">
      <c r="A6" s="417" t="s">
        <v>290</v>
      </c>
      <c r="B6" s="13" t="s">
        <v>288</v>
      </c>
      <c r="C6" s="14" t="s">
        <v>207</v>
      </c>
      <c r="D6" s="15" t="s">
        <v>208</v>
      </c>
      <c r="E6" s="16" t="s">
        <v>209</v>
      </c>
      <c r="F6" s="17" t="s">
        <v>210</v>
      </c>
      <c r="H6" s="18" t="s">
        <v>227</v>
      </c>
      <c r="I6" s="18" t="s">
        <v>228</v>
      </c>
    </row>
    <row r="7" spans="1:9" s="1" customFormat="1" ht="12.9">
      <c r="A7" s="418"/>
      <c r="B7" s="54" t="s">
        <v>211</v>
      </c>
      <c r="C7" s="55" t="s">
        <v>212</v>
      </c>
      <c r="D7" s="56" t="s">
        <v>213</v>
      </c>
      <c r="E7" s="57" t="s">
        <v>214</v>
      </c>
      <c r="F7" s="58" t="s">
        <v>215</v>
      </c>
      <c r="H7" s="18"/>
    </row>
    <row r="8" spans="1:9">
      <c r="A8" s="33" t="str">
        <f>基本信息!B24</f>
        <v>库存现金</v>
      </c>
      <c r="B8" s="30" t="str">
        <f>目录!F9</f>
        <v>3-1-1</v>
      </c>
      <c r="C8" s="23">
        <f>'3.1.1现金'!D11</f>
        <v>0</v>
      </c>
      <c r="D8" s="24">
        <f>IF(基本信息!$C$4="B",'3.1.1现金'!E11,"")</f>
        <v>0</v>
      </c>
      <c r="E8" s="25">
        <f>IF(基本信息!$C$4="B",D8-C8,"")</f>
        <v>0</v>
      </c>
      <c r="F8" s="60">
        <f>IF(基本信息!$C$4&lt;&gt;"B","",IF(C8=0,0,ROUND(E8/ABS(C8),4)))</f>
        <v>0</v>
      </c>
      <c r="H8" s="28"/>
      <c r="I8" s="43" t="str">
        <f>IF(C8-H8=0,"OK","F")</f>
        <v>OK</v>
      </c>
    </row>
    <row r="9" spans="1:9">
      <c r="A9" s="67" t="str">
        <f>基本信息!B25</f>
        <v>银行存款</v>
      </c>
      <c r="B9" s="30" t="str">
        <f>目录!F10</f>
        <v>3-1-2</v>
      </c>
      <c r="C9" s="23">
        <f>'3.1.2银行存款'!E19</f>
        <v>0</v>
      </c>
      <c r="D9" s="24">
        <f>IF(基本信息!$C$4="B",'3.1.2银行存款'!F19,"")</f>
        <v>0</v>
      </c>
      <c r="E9" s="25">
        <f>IF(基本信息!$C$4="B",D9-C9,"")</f>
        <v>0</v>
      </c>
      <c r="F9" s="60">
        <f>IF(基本信息!$C$4&lt;&gt;"B","",IF(C9=0,0,ROUND(E9/ABS(C9),4)))</f>
        <v>0</v>
      </c>
      <c r="H9" s="28"/>
      <c r="I9" s="43" t="str">
        <f>IF(C9-H9=0,"OK","F")</f>
        <v>OK</v>
      </c>
    </row>
    <row r="10" spans="1:9">
      <c r="A10" s="67" t="str">
        <f>基本信息!B26</f>
        <v>其他货币资金</v>
      </c>
      <c r="B10" s="30" t="str">
        <f>目录!F11</f>
        <v>3-1-3</v>
      </c>
      <c r="C10" s="23">
        <f>'3.1.3其他货币'!E19</f>
        <v>0</v>
      </c>
      <c r="D10" s="24">
        <f>IF(基本信息!$C$4="B",'3.1.3其他货币'!F19,"")</f>
        <v>0</v>
      </c>
      <c r="E10" s="25">
        <f>IF(基本信息!$C$4="B",D10-C10,"")</f>
        <v>0</v>
      </c>
      <c r="F10" s="60">
        <f>IF(基本信息!$C$4&lt;&gt;"B","",IF(C10=0,0,ROUND(E10/ABS(C10),4)))</f>
        <v>0</v>
      </c>
      <c r="H10" s="28"/>
      <c r="I10" s="43" t="str">
        <f>IF(C10-H10=0,"OK","F")</f>
        <v>OK</v>
      </c>
    </row>
    <row r="11" spans="1:9">
      <c r="A11" s="33"/>
      <c r="B11" s="30"/>
      <c r="C11" s="23"/>
      <c r="D11" s="24"/>
      <c r="E11" s="25"/>
      <c r="F11" s="60"/>
      <c r="H11" s="28"/>
    </row>
    <row r="12" spans="1:9">
      <c r="A12" s="34" t="s">
        <v>289</v>
      </c>
      <c r="B12" s="68"/>
      <c r="C12" s="37">
        <f>ROUND(SUM(C8:C11),2)</f>
        <v>0</v>
      </c>
      <c r="D12" s="38">
        <f>IF(基本信息!$C$4="B",ROUND(SUM(D8:D11),2),"")</f>
        <v>0</v>
      </c>
      <c r="E12" s="39">
        <f>IF(基本信息!$C$4="B",ROUND(SUM(E8:E11),2),"")</f>
        <v>0</v>
      </c>
      <c r="F12" s="100">
        <f>IF(基本信息!$C$4&lt;&gt;"B","",IF(C12=0,0,ROUND(E12/ABS(C12),4)))</f>
        <v>0</v>
      </c>
      <c r="H12" s="42"/>
      <c r="I12" s="43" t="str">
        <f>IF(C12-H12=0,"OK","F")</f>
        <v>OK</v>
      </c>
    </row>
    <row r="13" spans="1:9">
      <c r="A13" s="44"/>
      <c r="B13" s="44"/>
      <c r="C13" s="44"/>
      <c r="D13" s="44"/>
      <c r="E13" s="44"/>
      <c r="F13" s="44"/>
    </row>
    <row r="14" spans="1:9">
      <c r="A14" s="45" t="str">
        <f>"被评估企业填表人："&amp;基本信息!$C$13</f>
        <v>被评估企业填表人：陈冲</v>
      </c>
      <c r="B14" s="46"/>
      <c r="C14" s="46"/>
      <c r="D14" s="44"/>
      <c r="E14" s="44"/>
      <c r="F14" s="47" t="str">
        <f>IF(基本信息!$C$4="B","评估人员:"&amp;基本信息!C23,"")</f>
        <v>评估人员:</v>
      </c>
      <c r="G14" s="48"/>
    </row>
    <row r="15" spans="1:9">
      <c r="A15" s="45" t="str">
        <f>"填表日期："&amp;基本信息!$C$14</f>
        <v>填表日期：2026年07月24日</v>
      </c>
      <c r="B15" s="46"/>
      <c r="C15" s="46"/>
      <c r="D15" s="44"/>
      <c r="E15" s="44"/>
      <c r="F15" s="44"/>
    </row>
  </sheetData>
  <mergeCells count="1">
    <mergeCell ref="A6:A7"/>
  </mergeCells>
  <phoneticPr fontId="74" type="noConversion"/>
  <printOptions horizontalCentered="1"/>
  <pageMargins left="0.31496062992126" right="0.31496062992126" top="0.94488188976377996" bottom="0.74803149606299202" header="0.31496062992126" footer="0.31496062992126"/>
  <pageSetup paperSize="9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Y z R U G L U G m + o A A A A + A A A A B I A H A B D b 2 5 m a W c v U G F j a 2 F n Z S 5 4 b W w g o h g A K K A U A A A A A A A A A A A A A A A A A A A A A A A A A A A A h Y / B C o J A F E V / R W b v P G e k E n m O C 7 c Z Q R B t B 5 1 0 S M f Q M a V f a 9 E n 9 Q s J Z b V r e S / n w r m P 2 x 3 j s a 6 c i 2 o 7 3 Z i I M O o R R 5 m s y b U p I t L b o x u Q W O B W Z i d Z K G e C T R e O n Y 5 I a e 0 5 B B i G g Q 4 + b d o C u O c x O K T r X V a q W r r a d F a a T J H P K v + / I g L 3 L x n B a c D o I v A Z X S 0 5 w l x j q s 0 X 4 Z M x 9 R B + S k z 6 y v a t E t f S T T Y I c 0 R 4 v x B P U E s D B B Q A A g A I A K 2 M 0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j N F Q K I p H u A 4 A A A A R A A A A E w A c A E Z v c m 1 1 b G F z L 1 N l Y 3 R p b 2 4 x L m 0 g o h g A K K A U A A A A A A A A A A A A A A A A A A A A A A A A A A A A K 0 5 N L s n M z 1 M I h t C G 1 g B Q S w E C L Q A U A A I A C A C t j N F Q Y t Q a b 6 g A A A D 4 A A A A E g A A A A A A A A A A A A A A A A A A A A A A Q 2 9 u Z m l n L 1 B h Y 2 t h Z 2 U u e G 1 s U E s B A i 0 A F A A C A A g A r Y z R U A / K 6 a u k A A A A 6 Q A A A B M A A A A A A A A A A A A A A A A A 9 A A A A F t D b 2 5 0 Z W 5 0 X 1 R 5 c G V z X S 5 4 b W x Q S w E C L Q A U A A I A C A C t j N F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i P + Y j e K J E C g A V l T i R C h D Q A A A A A C A A A A A A A Q Z g A A A A E A A C A A A A D S v b X E j E + j P 5 O K O + z H h 4 L K S K l U C H C 8 A s m i M p K w 6 I t o E Q A A A A A O g A A A A A I A A C A A A A D y h e t L M G v I m U G W v C b H B H 6 + + S B 9 S x I x l L 2 J A Q c f n 1 o N y V A A A A A Z v n j Y p 2 v Q d o y u V r O 6 G X Y H n w i J 1 a 7 D m e a D 1 5 H b h h O k v O y / K V w t E 0 U z 1 X Q E b e l 2 7 v A h s N i d 2 l X W A + k v W e X R Z y t W v W Q X s 8 h i i i t z 7 T c e a a U Q X U A A A A C Z g f t W R z M J A T v 3 n s B L d T K X O 3 W 5 p J w X A L i + J A N g 4 6 f f i Y E + E d M X 8 j 0 v 2 p y 2 j z A w X J E c b E O s b P k u z V h e M s z c u a J j < / D a t a M a s h u p > 
</file>

<file path=customXml/itemProps1.xml><?xml version="1.0" encoding="utf-8"?>
<ds:datastoreItem xmlns:ds="http://schemas.openxmlformats.org/officeDocument/2006/customXml" ds:itemID="{49939CC4-25B7-4F41-8669-023EB8E58F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81</vt:i4>
      </vt:variant>
      <vt:variant>
        <vt:lpstr>命名范围</vt:lpstr>
      </vt:variant>
      <vt:variant>
        <vt:i4>142</vt:i4>
      </vt:variant>
    </vt:vector>
  </HeadingPairs>
  <TitlesOfParts>
    <vt:vector size="223" baseType="lpstr">
      <vt:lpstr>说明</vt:lpstr>
      <vt:lpstr>基本信息</vt:lpstr>
      <vt:lpstr>封面</vt:lpstr>
      <vt:lpstr>目录</vt:lpstr>
      <vt:lpstr>汇总 (国企) (2)</vt:lpstr>
      <vt:lpstr>1汇总</vt:lpstr>
      <vt:lpstr>2分类</vt:lpstr>
      <vt:lpstr>3流资总</vt:lpstr>
      <vt:lpstr>3.1货币总</vt:lpstr>
      <vt:lpstr>3.1.1现金</vt:lpstr>
      <vt:lpstr>3.1.2银行存款</vt:lpstr>
      <vt:lpstr>3.1.3其他货币</vt:lpstr>
      <vt:lpstr>3.2交易金融</vt:lpstr>
      <vt:lpstr>3.3衍生金融</vt:lpstr>
      <vt:lpstr>3.4应收票据</vt:lpstr>
      <vt:lpstr>3.5应收账款</vt:lpstr>
      <vt:lpstr>3.6应收融资</vt:lpstr>
      <vt:lpstr>3.7预付款项</vt:lpstr>
      <vt:lpstr>3.8其他应收</vt:lpstr>
      <vt:lpstr>3.9存货</vt:lpstr>
      <vt:lpstr>3.9.1材料采购</vt:lpstr>
      <vt:lpstr>3.9.2原材料</vt:lpstr>
      <vt:lpstr>3.9.3在产品</vt:lpstr>
      <vt:lpstr>3.9.4产成品</vt:lpstr>
      <vt:lpstr>3.9.5委托加工</vt:lpstr>
      <vt:lpstr>3.9.6包装低值</vt:lpstr>
      <vt:lpstr>3.10合同资产</vt:lpstr>
      <vt:lpstr>3.11持有待售</vt:lpstr>
      <vt:lpstr>3.12-1年到期</vt:lpstr>
      <vt:lpstr>3.13其他流动</vt:lpstr>
      <vt:lpstr>4非流资总</vt:lpstr>
      <vt:lpstr>4.1债权投资</vt:lpstr>
      <vt:lpstr>4.2其他债权</vt:lpstr>
      <vt:lpstr>4.3长期应收</vt:lpstr>
      <vt:lpstr>4.4长期股权</vt:lpstr>
      <vt:lpstr>4.5权益工具</vt:lpstr>
      <vt:lpstr>4.6其他金融</vt:lpstr>
      <vt:lpstr>4.7投资性房地产</vt:lpstr>
      <vt:lpstr>4.8固资汇总</vt:lpstr>
      <vt:lpstr>4.8.1.1房屋</vt:lpstr>
      <vt:lpstr>4.8.1.2构筑物</vt:lpstr>
      <vt:lpstr>4.8.1.3管沟</vt:lpstr>
      <vt:lpstr>4.8.2.1机械设备</vt:lpstr>
      <vt:lpstr>4.8.2.2运输设备</vt:lpstr>
      <vt:lpstr>4.8.2.3电子设备</vt:lpstr>
      <vt:lpstr>明细表</vt:lpstr>
      <vt:lpstr>4.9在建工程</vt:lpstr>
      <vt:lpstr>4.9.1建筑工程</vt:lpstr>
      <vt:lpstr>4.9.2设备工程</vt:lpstr>
      <vt:lpstr>4.9.3其他工程</vt:lpstr>
      <vt:lpstr>4.13无形资产</vt:lpstr>
      <vt:lpstr>4.13.1土地使用权</vt:lpstr>
      <vt:lpstr>4.13.2其他无形</vt:lpstr>
      <vt:lpstr>4.14开发支出</vt:lpstr>
      <vt:lpstr>4.15商誉</vt:lpstr>
      <vt:lpstr>4.16长期待摊</vt:lpstr>
      <vt:lpstr>4.17递延资产</vt:lpstr>
      <vt:lpstr>4.18其他非流资</vt:lpstr>
      <vt:lpstr>5流负总</vt:lpstr>
      <vt:lpstr>5.1短借款</vt:lpstr>
      <vt:lpstr>5.2交易金融负债</vt:lpstr>
      <vt:lpstr>5.3衍生金融负债</vt:lpstr>
      <vt:lpstr>5.4应付票据</vt:lpstr>
      <vt:lpstr>5.5应付账款</vt:lpstr>
      <vt:lpstr>5.6预收款</vt:lpstr>
      <vt:lpstr>5.7合同债</vt:lpstr>
      <vt:lpstr>5.8应付薪酬</vt:lpstr>
      <vt:lpstr>5.9应交税</vt:lpstr>
      <vt:lpstr>5.10其他应付</vt:lpstr>
      <vt:lpstr>5.11持有待售负债</vt:lpstr>
      <vt:lpstr>5.12年内到期非流负债</vt:lpstr>
      <vt:lpstr>5.13其他流负债</vt:lpstr>
      <vt:lpstr>6非流负总</vt:lpstr>
      <vt:lpstr>6.1长期借款</vt:lpstr>
      <vt:lpstr>6.2应付债券</vt:lpstr>
      <vt:lpstr>6.3租赁负债</vt:lpstr>
      <vt:lpstr>6.4长期应付</vt:lpstr>
      <vt:lpstr>6.5预计负债</vt:lpstr>
      <vt:lpstr>6.6递延收益</vt:lpstr>
      <vt:lpstr>6.7递延税负</vt:lpstr>
      <vt:lpstr>6.8其他非流负债</vt:lpstr>
      <vt:lpstr>'2分类'!Print_Area</vt:lpstr>
      <vt:lpstr>'3.1.1现金'!Print_Area</vt:lpstr>
      <vt:lpstr>'3.1.2银行存款'!Print_Area</vt:lpstr>
      <vt:lpstr>'3.1.3其他货币'!Print_Area</vt:lpstr>
      <vt:lpstr>'3.10合同资产'!Print_Area</vt:lpstr>
      <vt:lpstr>'3.11持有待售'!Print_Area</vt:lpstr>
      <vt:lpstr>'3.12-1年到期'!Print_Area</vt:lpstr>
      <vt:lpstr>'3.13其他流动'!Print_Area</vt:lpstr>
      <vt:lpstr>'3.1货币总'!Print_Area</vt:lpstr>
      <vt:lpstr>'3.2交易金融'!Print_Area</vt:lpstr>
      <vt:lpstr>'3.3衍生金融'!Print_Area</vt:lpstr>
      <vt:lpstr>'3.4应收票据'!Print_Area</vt:lpstr>
      <vt:lpstr>'3.5应收账款'!Print_Area</vt:lpstr>
      <vt:lpstr>'3.6应收融资'!Print_Area</vt:lpstr>
      <vt:lpstr>'3.7预付款项'!Print_Area</vt:lpstr>
      <vt:lpstr>'3.8其他应收'!Print_Area</vt:lpstr>
      <vt:lpstr>'3.9.1材料采购'!Print_Area</vt:lpstr>
      <vt:lpstr>'3.9.2原材料'!Print_Area</vt:lpstr>
      <vt:lpstr>'3.9.3在产品'!Print_Area</vt:lpstr>
      <vt:lpstr>'3.9.4产成品'!Print_Area</vt:lpstr>
      <vt:lpstr>'3.9.5委托加工'!Print_Area</vt:lpstr>
      <vt:lpstr>'3.9.6包装低值'!Print_Area</vt:lpstr>
      <vt:lpstr>'3.9存货'!Print_Area</vt:lpstr>
      <vt:lpstr>'3流资总'!Print_Area</vt:lpstr>
      <vt:lpstr>'4.13.1土地使用权'!Print_Area</vt:lpstr>
      <vt:lpstr>'4.13.2其他无形'!Print_Area</vt:lpstr>
      <vt:lpstr>'4.13无形资产'!Print_Area</vt:lpstr>
      <vt:lpstr>'4.14开发支出'!Print_Area</vt:lpstr>
      <vt:lpstr>'4.15商誉'!Print_Area</vt:lpstr>
      <vt:lpstr>'4.16长期待摊'!Print_Area</vt:lpstr>
      <vt:lpstr>'4.17递延资产'!Print_Area</vt:lpstr>
      <vt:lpstr>'4.18其他非流资'!Print_Area</vt:lpstr>
      <vt:lpstr>'4.1债权投资'!Print_Area</vt:lpstr>
      <vt:lpstr>'4.2其他债权'!Print_Area</vt:lpstr>
      <vt:lpstr>'4.3长期应收'!Print_Area</vt:lpstr>
      <vt:lpstr>'4.4长期股权'!Print_Area</vt:lpstr>
      <vt:lpstr>'4.5权益工具'!Print_Area</vt:lpstr>
      <vt:lpstr>'4.6其他金融'!Print_Area</vt:lpstr>
      <vt:lpstr>'4.7投资性房地产'!Print_Area</vt:lpstr>
      <vt:lpstr>'4.8.1.1房屋'!Print_Area</vt:lpstr>
      <vt:lpstr>'4.8.1.2构筑物'!Print_Area</vt:lpstr>
      <vt:lpstr>'4.8.1.3管沟'!Print_Area</vt:lpstr>
      <vt:lpstr>'4.8.2.1机械设备'!Print_Area</vt:lpstr>
      <vt:lpstr>'4.8.2.2运输设备'!Print_Area</vt:lpstr>
      <vt:lpstr>'4.8.2.3电子设备'!Print_Area</vt:lpstr>
      <vt:lpstr>'4.8固资汇总'!Print_Area</vt:lpstr>
      <vt:lpstr>'4.9.1建筑工程'!Print_Area</vt:lpstr>
      <vt:lpstr>'4.9.2设备工程'!Print_Area</vt:lpstr>
      <vt:lpstr>'4.9.3其他工程'!Print_Area</vt:lpstr>
      <vt:lpstr>'4.9在建工程'!Print_Area</vt:lpstr>
      <vt:lpstr>'4非流资总'!Print_Area</vt:lpstr>
      <vt:lpstr>'5.10其他应付'!Print_Area</vt:lpstr>
      <vt:lpstr>'5.11持有待售负债'!Print_Area</vt:lpstr>
      <vt:lpstr>'5.12年内到期非流负债'!Print_Area</vt:lpstr>
      <vt:lpstr>'5.13其他流负债'!Print_Area</vt:lpstr>
      <vt:lpstr>'5.1短借款'!Print_Area</vt:lpstr>
      <vt:lpstr>'5.2交易金融负债'!Print_Area</vt:lpstr>
      <vt:lpstr>'5.3衍生金融负债'!Print_Area</vt:lpstr>
      <vt:lpstr>'5.4应付票据'!Print_Area</vt:lpstr>
      <vt:lpstr>'5.5应付账款'!Print_Area</vt:lpstr>
      <vt:lpstr>'5.6预收款'!Print_Area</vt:lpstr>
      <vt:lpstr>'5.7合同债'!Print_Area</vt:lpstr>
      <vt:lpstr>'5.8应付薪酬'!Print_Area</vt:lpstr>
      <vt:lpstr>'5.9应交税'!Print_Area</vt:lpstr>
      <vt:lpstr>'5流负总'!Print_Area</vt:lpstr>
      <vt:lpstr>'6.1长期借款'!Print_Area</vt:lpstr>
      <vt:lpstr>'6.2应付债券'!Print_Area</vt:lpstr>
      <vt:lpstr>'6.3租赁负债'!Print_Area</vt:lpstr>
      <vt:lpstr>'6.4长期应付'!Print_Area</vt:lpstr>
      <vt:lpstr>'6.5预计负债'!Print_Area</vt:lpstr>
      <vt:lpstr>'6.6递延收益'!Print_Area</vt:lpstr>
      <vt:lpstr>'6.7递延税负'!Print_Area</vt:lpstr>
      <vt:lpstr>'6.8其他非流负债'!Print_Area</vt:lpstr>
      <vt:lpstr>'6非流负总'!Print_Area</vt:lpstr>
      <vt:lpstr>封面!Print_Area</vt:lpstr>
      <vt:lpstr>'汇总 (国企) (2)'!Print_Area</vt:lpstr>
      <vt:lpstr>基本信息!Print_Area</vt:lpstr>
      <vt:lpstr>明细表!Print_Area</vt:lpstr>
      <vt:lpstr>目录!Print_Area</vt:lpstr>
      <vt:lpstr>'3.1.1现金'!Print_Titles</vt:lpstr>
      <vt:lpstr>'3.1.2银行存款'!Print_Titles</vt:lpstr>
      <vt:lpstr>'3.1.3其他货币'!Print_Titles</vt:lpstr>
      <vt:lpstr>'3.10合同资产'!Print_Titles</vt:lpstr>
      <vt:lpstr>'3.11持有待售'!Print_Titles</vt:lpstr>
      <vt:lpstr>'3.12-1年到期'!Print_Titles</vt:lpstr>
      <vt:lpstr>'3.2交易金融'!Print_Titles</vt:lpstr>
      <vt:lpstr>'3.3衍生金融'!Print_Titles</vt:lpstr>
      <vt:lpstr>'3.4应收票据'!Print_Titles</vt:lpstr>
      <vt:lpstr>'3.5应收账款'!Print_Titles</vt:lpstr>
      <vt:lpstr>'3.6应收融资'!Print_Titles</vt:lpstr>
      <vt:lpstr>'3.7预付款项'!Print_Titles</vt:lpstr>
      <vt:lpstr>'3.8其他应收'!Print_Titles</vt:lpstr>
      <vt:lpstr>'3.9.1材料采购'!Print_Titles</vt:lpstr>
      <vt:lpstr>'3.9.2原材料'!Print_Titles</vt:lpstr>
      <vt:lpstr>'3.9.3在产品'!Print_Titles</vt:lpstr>
      <vt:lpstr>'3.9.4产成品'!Print_Titles</vt:lpstr>
      <vt:lpstr>'3.9.5委托加工'!Print_Titles</vt:lpstr>
      <vt:lpstr>'3.9.6包装低值'!Print_Titles</vt:lpstr>
      <vt:lpstr>'4.13.1土地使用权'!Print_Titles</vt:lpstr>
      <vt:lpstr>'4.13.2其他无形'!Print_Titles</vt:lpstr>
      <vt:lpstr>'4.14开发支出'!Print_Titles</vt:lpstr>
      <vt:lpstr>'4.15商誉'!Print_Titles</vt:lpstr>
      <vt:lpstr>'4.16长期待摊'!Print_Titles</vt:lpstr>
      <vt:lpstr>'4.17递延资产'!Print_Titles</vt:lpstr>
      <vt:lpstr>'4.18其他非流资'!Print_Titles</vt:lpstr>
      <vt:lpstr>'4.1债权投资'!Print_Titles</vt:lpstr>
      <vt:lpstr>'4.2其他债权'!Print_Titles</vt:lpstr>
      <vt:lpstr>'4.3长期应收'!Print_Titles</vt:lpstr>
      <vt:lpstr>'4.4长期股权'!Print_Titles</vt:lpstr>
      <vt:lpstr>'4.5权益工具'!Print_Titles</vt:lpstr>
      <vt:lpstr>'4.6其他金融'!Print_Titles</vt:lpstr>
      <vt:lpstr>'4.7投资性房地产'!Print_Titles</vt:lpstr>
      <vt:lpstr>'4.8.1.1房屋'!Print_Titles</vt:lpstr>
      <vt:lpstr>'4.8.1.2构筑物'!Print_Titles</vt:lpstr>
      <vt:lpstr>'4.8.1.3管沟'!Print_Titles</vt:lpstr>
      <vt:lpstr>'4.8.2.1机械设备'!Print_Titles</vt:lpstr>
      <vt:lpstr>'4.8.2.2运输设备'!Print_Titles</vt:lpstr>
      <vt:lpstr>'4.8.2.3电子设备'!Print_Titles</vt:lpstr>
      <vt:lpstr>'4.9.1建筑工程'!Print_Titles</vt:lpstr>
      <vt:lpstr>'4.9.2设备工程'!Print_Titles</vt:lpstr>
      <vt:lpstr>'4.9.3其他工程'!Print_Titles</vt:lpstr>
      <vt:lpstr>'5.10其他应付'!Print_Titles</vt:lpstr>
      <vt:lpstr>'5.11持有待售负债'!Print_Titles</vt:lpstr>
      <vt:lpstr>'5.12年内到期非流负债'!Print_Titles</vt:lpstr>
      <vt:lpstr>'5.13其他流负债'!Print_Titles</vt:lpstr>
      <vt:lpstr>'5.1短借款'!Print_Titles</vt:lpstr>
      <vt:lpstr>'5.2交易金融负债'!Print_Titles</vt:lpstr>
      <vt:lpstr>'5.3衍生金融负债'!Print_Titles</vt:lpstr>
      <vt:lpstr>'5.4应付票据'!Print_Titles</vt:lpstr>
      <vt:lpstr>'5.5应付账款'!Print_Titles</vt:lpstr>
      <vt:lpstr>'5.6预收款'!Print_Titles</vt:lpstr>
      <vt:lpstr>'5.7合同债'!Print_Titles</vt:lpstr>
      <vt:lpstr>'5.8应付薪酬'!Print_Titles</vt:lpstr>
      <vt:lpstr>'5.9应交税'!Print_Titles</vt:lpstr>
      <vt:lpstr>'6.1长期借款'!Print_Titles</vt:lpstr>
      <vt:lpstr>'6.2应付债券'!Print_Titles</vt:lpstr>
      <vt:lpstr>'6.4长期应付'!Print_Titles</vt:lpstr>
      <vt:lpstr>'6.5预计负债'!Print_Titles</vt:lpstr>
      <vt:lpstr>'6.6递延收益'!Print_Titles</vt:lpstr>
      <vt:lpstr>'6.7递延税负'!Print_Titles</vt:lpstr>
      <vt:lpstr>'6.8其他非流负债'!Print_Titles</vt:lpstr>
      <vt:lpstr>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ChenJunfa</dc:creator>
  <cp:lastModifiedBy>user user</cp:lastModifiedBy>
  <cp:lastPrinted>2020-06-29T08:12:00Z</cp:lastPrinted>
  <dcterms:created xsi:type="dcterms:W3CDTF">2018-01-05T07:28:00Z</dcterms:created>
  <dcterms:modified xsi:type="dcterms:W3CDTF">2026-09-14T03:00:26Z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DE5EF77A05874983AED2888F14AF66F9_13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